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.xml" ContentType="application/vnd.openxmlformats-officedocument.drawing+xml"/>
  <Override PartName="/xl/charts/chart20.xml" ContentType="application/vnd.openxmlformats-officedocument.drawingml.chart+xml"/>
  <Override PartName="/xl/drawings/drawing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9040" windowHeight="15720" tabRatio="961"/>
  </bookViews>
  <sheets>
    <sheet name="Баланси" sheetId="27" r:id="rId1"/>
    <sheet name="ОМС" sheetId="1" r:id="rId2"/>
    <sheet name="Громадські будівлі" sheetId="2" r:id="rId3"/>
    <sheet name="Громадські будівлі. Проекти" sheetId="19" r:id="rId4"/>
    <sheet name="Житлові будівлі" sheetId="3" r:id="rId5"/>
    <sheet name="Теплопостачання" sheetId="4" r:id="rId6"/>
    <sheet name="Теплосервіс" sheetId="26" r:id="rId7"/>
    <sheet name="Водопостачання і водовідведення" sheetId="5" r:id="rId8"/>
    <sheet name="Зовнішнє освітлення" sheetId="10" r:id="rId9"/>
    <sheet name="Управління побутовими відходами" sheetId="9" r:id="rId10"/>
    <sheet name="Сфера послуг" sheetId="8" r:id="rId11"/>
    <sheet name="Громадський транспорт" sheetId="11" r:id="rId12"/>
    <sheet name="Інший транспорт" sheetId="12" r:id="rId13"/>
    <sheet name="Електропостачання" sheetId="6" r:id="rId14"/>
    <sheet name="Газопостачання" sheetId="7" r:id="rId15"/>
    <sheet name="Промисловість" sheetId="13" r:id="rId16"/>
    <sheet name="Сільгосп" sheetId="14" r:id="rId17"/>
    <sheet name="Місцеві палива ТГ" sheetId="15" r:id="rId18"/>
  </sheets>
  <externalReferences>
    <externalReference r:id="rId19"/>
    <externalReference r:id="rId20"/>
  </externalReferences>
  <definedNames>
    <definedName name="_xlnm._FilterDatabase" localSheetId="3" hidden="1">'Громадські будівлі. Проекти'!$B$1:$AC$40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3" i="2" l="1"/>
  <c r="G18" i="2" s="1"/>
  <c r="F18" i="2" l="1"/>
  <c r="K18" i="2"/>
  <c r="H18" i="2"/>
  <c r="L18" i="2"/>
  <c r="J18" i="2"/>
  <c r="I18" i="2"/>
  <c r="J158" i="5" l="1"/>
  <c r="K158" i="5"/>
  <c r="I158" i="5"/>
  <c r="R126" i="4" l="1"/>
  <c r="R125" i="4"/>
  <c r="I319" i="2" l="1"/>
  <c r="F27" i="2" l="1"/>
  <c r="G20" i="2"/>
  <c r="H20" i="2"/>
  <c r="I20" i="2"/>
  <c r="J20" i="2"/>
  <c r="K20" i="2"/>
  <c r="L20" i="2"/>
  <c r="F20" i="2" l="1"/>
  <c r="J157" i="5" l="1"/>
  <c r="K157" i="5"/>
  <c r="I157" i="5"/>
  <c r="L619" i="2" l="1"/>
  <c r="H619" i="2" l="1"/>
  <c r="K620" i="2"/>
  <c r="F620" i="2"/>
  <c r="F217" i="10"/>
  <c r="E217" i="10"/>
  <c r="K301" i="5"/>
  <c r="K299" i="5"/>
  <c r="E303" i="5"/>
  <c r="E304" i="5" s="1"/>
  <c r="H304" i="5"/>
  <c r="I304" i="5"/>
  <c r="J304" i="5"/>
  <c r="K304" i="5"/>
  <c r="L304" i="5"/>
  <c r="F364" i="4"/>
  <c r="H364" i="4"/>
  <c r="I364" i="4"/>
  <c r="J364" i="4"/>
  <c r="K364" i="4"/>
  <c r="L364" i="4"/>
  <c r="M364" i="4"/>
  <c r="N364" i="4"/>
  <c r="O364" i="4"/>
  <c r="E364" i="4"/>
  <c r="G361" i="4"/>
  <c r="G364" i="4" s="1"/>
  <c r="F303" i="5" l="1"/>
  <c r="F304" i="5" l="1"/>
  <c r="G303" i="5"/>
  <c r="G304" i="5" s="1"/>
  <c r="K76" i="4"/>
  <c r="D247" i="3"/>
  <c r="D246" i="3"/>
  <c r="D245" i="3"/>
  <c r="D244" i="3"/>
  <c r="B78" i="2" l="1"/>
  <c r="L80" i="2"/>
  <c r="K79" i="2"/>
  <c r="M24" i="2"/>
  <c r="E351" i="5" l="1"/>
  <c r="E350" i="5"/>
  <c r="F350" i="5"/>
  <c r="G350" i="5"/>
  <c r="H350" i="5"/>
  <c r="F351" i="5"/>
  <c r="G351" i="5"/>
  <c r="H351" i="5"/>
  <c r="E348" i="5"/>
  <c r="E349" i="5"/>
  <c r="E347" i="5"/>
  <c r="F347" i="5"/>
  <c r="G347" i="5"/>
  <c r="H347" i="5"/>
  <c r="F348" i="5"/>
  <c r="G348" i="5"/>
  <c r="H348" i="5"/>
  <c r="F349" i="5"/>
  <c r="G349" i="5"/>
  <c r="H349" i="5"/>
  <c r="H346" i="5"/>
  <c r="G346" i="5"/>
  <c r="F346" i="5"/>
  <c r="E346" i="5"/>
  <c r="J65" i="5"/>
  <c r="H60" i="5" s="1"/>
  <c r="G344" i="5"/>
  <c r="F345" i="5"/>
  <c r="G345" i="5"/>
  <c r="H345" i="5"/>
  <c r="G343" i="5"/>
  <c r="H343" i="5"/>
  <c r="F343" i="5"/>
  <c r="E343" i="5"/>
  <c r="D353" i="5" l="1"/>
  <c r="I60" i="5"/>
  <c r="D355" i="5"/>
  <c r="D354" i="5"/>
  <c r="H61" i="5"/>
  <c r="E345" i="5" s="1"/>
  <c r="E344" i="5"/>
  <c r="K60" i="5"/>
  <c r="H344" i="5" s="1"/>
  <c r="I78" i="4"/>
  <c r="H78" i="4"/>
  <c r="F78" i="4"/>
  <c r="E78" i="4"/>
  <c r="E342" i="5"/>
  <c r="G342" i="5"/>
  <c r="H342" i="5"/>
  <c r="F342" i="5"/>
  <c r="F344" i="5" l="1"/>
  <c r="G57" i="26" l="1"/>
  <c r="H57" i="26"/>
  <c r="I57" i="26"/>
  <c r="J57" i="26"/>
  <c r="K57" i="26"/>
  <c r="F57" i="26"/>
  <c r="E38" i="26"/>
  <c r="P132" i="4"/>
  <c r="P126" i="4"/>
  <c r="P129" i="4" l="1"/>
  <c r="L57" i="26"/>
  <c r="E64" i="26" s="1"/>
  <c r="E57" i="26" s="1"/>
  <c r="O115" i="4"/>
  <c r="P115" i="4"/>
  <c r="Q115" i="4"/>
  <c r="R115" i="4"/>
  <c r="S115" i="4"/>
  <c r="T115" i="4"/>
  <c r="N115" i="4"/>
  <c r="F130" i="4"/>
  <c r="G130" i="4"/>
  <c r="H130" i="4"/>
  <c r="I130" i="4"/>
  <c r="J130" i="4"/>
  <c r="K130" i="4"/>
  <c r="E130" i="4"/>
  <c r="E24" i="26"/>
  <c r="E25" i="26" s="1"/>
  <c r="E30" i="26" s="1"/>
  <c r="F38" i="26"/>
  <c r="F24" i="26" s="1"/>
  <c r="F25" i="26" s="1"/>
  <c r="F30" i="26" s="1"/>
  <c r="G38" i="26"/>
  <c r="G24" i="26" s="1"/>
  <c r="G25" i="26" s="1"/>
  <c r="G30" i="26" s="1"/>
  <c r="H38" i="26"/>
  <c r="H24" i="26" s="1"/>
  <c r="H25" i="26" s="1"/>
  <c r="H30" i="26" s="1"/>
  <c r="I38" i="26"/>
  <c r="I24" i="26" s="1"/>
  <c r="I25" i="26" s="1"/>
  <c r="I30" i="26" s="1"/>
  <c r="J38" i="26"/>
  <c r="J24" i="26" s="1"/>
  <c r="J25" i="26" s="1"/>
  <c r="J30" i="26" s="1"/>
  <c r="K38" i="26"/>
  <c r="K24" i="26" s="1"/>
  <c r="K25" i="26" s="1"/>
  <c r="K30" i="26" s="1"/>
  <c r="T133" i="4" l="1"/>
  <c r="R133" i="4"/>
  <c r="P133" i="4"/>
  <c r="S133" i="4"/>
  <c r="Q133" i="4"/>
  <c r="O133" i="4"/>
  <c r="T116" i="4"/>
  <c r="U115" i="4" s="1"/>
  <c r="V115" i="4" s="1"/>
  <c r="W115" i="4" s="1"/>
  <c r="X115" i="4" s="1"/>
  <c r="Y115" i="4" s="1"/>
  <c r="Z115" i="4" s="1"/>
  <c r="AA115" i="4" s="1"/>
  <c r="N133" i="4"/>
  <c r="U133" i="4" s="1"/>
  <c r="V133" i="4" s="1"/>
  <c r="W133" i="4" s="1"/>
  <c r="X133" i="4" s="1"/>
  <c r="Y133" i="4" s="1"/>
  <c r="Z133" i="4" s="1"/>
  <c r="AA133" i="4" s="1"/>
  <c r="I25" i="4"/>
  <c r="I26" i="4"/>
  <c r="I27" i="4"/>
  <c r="I28" i="4"/>
  <c r="I29" i="4"/>
  <c r="I30" i="4"/>
  <c r="I31" i="4"/>
  <c r="I32" i="4"/>
  <c r="I33" i="4"/>
  <c r="I34" i="4"/>
  <c r="I35" i="4"/>
  <c r="I24" i="4"/>
  <c r="G36" i="4"/>
  <c r="G37" i="4" s="1"/>
  <c r="H36" i="4"/>
  <c r="H37" i="4" s="1"/>
  <c r="F36" i="4"/>
  <c r="F37" i="4" s="1"/>
  <c r="D398" i="4"/>
  <c r="E398" i="4" s="1"/>
  <c r="D397" i="4"/>
  <c r="E397" i="4" s="1"/>
  <c r="E399" i="4" l="1"/>
  <c r="F397" i="4" s="1"/>
  <c r="F398" i="4" l="1"/>
  <c r="K138" i="10" l="1"/>
  <c r="K137" i="10"/>
  <c r="F70" i="9"/>
  <c r="E70" i="9"/>
  <c r="F75" i="9" l="1"/>
  <c r="G75" i="9"/>
  <c r="H75" i="9"/>
  <c r="I75" i="9"/>
  <c r="J75" i="9"/>
  <c r="K75" i="9"/>
  <c r="E75" i="9"/>
  <c r="L327" i="2" l="1"/>
  <c r="F327" i="2"/>
  <c r="G114" i="3" l="1"/>
  <c r="H114" i="3"/>
  <c r="I114" i="3"/>
  <c r="J114" i="3"/>
  <c r="K114" i="3"/>
  <c r="L114" i="3"/>
  <c r="F114" i="3"/>
  <c r="G79" i="3"/>
  <c r="H79" i="3"/>
  <c r="I79" i="3"/>
  <c r="J79" i="3"/>
  <c r="K79" i="3"/>
  <c r="L79" i="3"/>
  <c r="F79" i="3"/>
  <c r="E25" i="3"/>
  <c r="E24" i="3"/>
  <c r="D248" i="3" l="1"/>
  <c r="O112" i="4" l="1"/>
  <c r="P112" i="4"/>
  <c r="Q112" i="4"/>
  <c r="R112" i="4"/>
  <c r="S112" i="4"/>
  <c r="T112" i="4"/>
  <c r="N112" i="4"/>
  <c r="O111" i="4"/>
  <c r="P111" i="4"/>
  <c r="Q111" i="4"/>
  <c r="R111" i="4"/>
  <c r="S111" i="4"/>
  <c r="T111" i="4"/>
  <c r="N111" i="4"/>
  <c r="P135" i="4" l="1"/>
  <c r="T113" i="4"/>
  <c r="N113" i="4"/>
  <c r="Q113" i="4"/>
  <c r="O113" i="4"/>
  <c r="P113" i="4"/>
  <c r="S113" i="4"/>
  <c r="R113" i="4"/>
  <c r="G327" i="2"/>
  <c r="H327" i="2"/>
  <c r="I327" i="2"/>
  <c r="J327" i="2"/>
  <c r="K327" i="2"/>
  <c r="G325" i="2"/>
  <c r="H325" i="2"/>
  <c r="I325" i="2"/>
  <c r="J325" i="2"/>
  <c r="K325" i="2"/>
  <c r="L325" i="2"/>
  <c r="F325" i="2"/>
  <c r="K322" i="2"/>
  <c r="L322" i="2"/>
  <c r="F320" i="2"/>
  <c r="F319" i="2"/>
  <c r="G319" i="2"/>
  <c r="H319" i="2"/>
  <c r="J319" i="2"/>
  <c r="K319" i="2"/>
  <c r="L319" i="2"/>
  <c r="G320" i="2"/>
  <c r="H320" i="2"/>
  <c r="I320" i="2"/>
  <c r="J320" i="2"/>
  <c r="K320" i="2"/>
  <c r="L320" i="2"/>
  <c r="N114" i="4" l="1"/>
  <c r="K162" i="5"/>
  <c r="J162" i="5"/>
  <c r="I162" i="5"/>
  <c r="H162" i="5"/>
  <c r="G70" i="9" l="1"/>
  <c r="J70" i="9" l="1"/>
  <c r="I70" i="9"/>
  <c r="H70" i="9"/>
  <c r="K70" i="9" l="1"/>
  <c r="F149" i="4" l="1"/>
  <c r="O108" i="4" s="1"/>
  <c r="G149" i="4"/>
  <c r="P108" i="4" s="1"/>
  <c r="H149" i="4"/>
  <c r="Q108" i="4" s="1"/>
  <c r="I149" i="4"/>
  <c r="R108" i="4" s="1"/>
  <c r="J149" i="4"/>
  <c r="S108" i="4" s="1"/>
  <c r="K149" i="4"/>
  <c r="T108" i="4" s="1"/>
  <c r="E149" i="4"/>
  <c r="N108" i="4" s="1"/>
  <c r="U111" i="4" l="1"/>
  <c r="U112" i="4" l="1"/>
  <c r="V111" i="4"/>
  <c r="V112" i="4" l="1"/>
  <c r="W111" i="4" l="1"/>
  <c r="W112" i="4" l="1"/>
  <c r="X111" i="4"/>
  <c r="X112" i="4" l="1"/>
  <c r="Y111" i="4"/>
  <c r="Y112" i="4" l="1"/>
  <c r="Z111" i="4"/>
  <c r="AA111" i="4"/>
  <c r="AA112" i="4" l="1"/>
  <c r="Z112" i="4"/>
  <c r="I326" i="5" l="1"/>
  <c r="I327" i="5"/>
  <c r="I328" i="5"/>
  <c r="I329" i="5"/>
  <c r="I325" i="5"/>
  <c r="I337" i="5" l="1"/>
  <c r="I106" i="4" l="1"/>
  <c r="P131" i="4" s="1"/>
  <c r="E106" i="4"/>
  <c r="N106" i="4" s="1"/>
  <c r="N107" i="4" s="1"/>
  <c r="H106" i="4"/>
  <c r="Q106" i="4" s="1"/>
  <c r="Q107" i="4" s="1"/>
  <c r="K106" i="4"/>
  <c r="T106" i="4" s="1"/>
  <c r="T107" i="4" s="1"/>
  <c r="G106" i="4"/>
  <c r="P106" i="4" s="1"/>
  <c r="P107" i="4" s="1"/>
  <c r="J106" i="4"/>
  <c r="S106" i="4" s="1"/>
  <c r="F106" i="4"/>
  <c r="O106" i="4" s="1"/>
  <c r="O107" i="4" s="1"/>
  <c r="S107" i="4" l="1"/>
  <c r="S109" i="4"/>
  <c r="P109" i="4"/>
  <c r="Q109" i="4"/>
  <c r="T109" i="4"/>
  <c r="R106" i="4"/>
  <c r="N109" i="4"/>
  <c r="N103" i="4"/>
  <c r="O109" i="4"/>
  <c r="O103" i="4"/>
  <c r="R107" i="4" l="1"/>
  <c r="U107" i="4" s="1"/>
  <c r="P125" i="4"/>
  <c r="P128" i="4" s="1"/>
  <c r="P130" i="4" s="1"/>
  <c r="R109" i="4"/>
  <c r="N110" i="4" s="1"/>
  <c r="V107" i="4" l="1"/>
  <c r="W107" i="4" l="1"/>
  <c r="U106" i="4"/>
  <c r="U108" i="4" s="1"/>
  <c r="X107" i="4" l="1"/>
  <c r="V106" i="4"/>
  <c r="V108" i="4" s="1"/>
  <c r="U109" i="4"/>
  <c r="Y107" i="4" l="1"/>
  <c r="X106" i="4"/>
  <c r="X108" i="4" s="1"/>
  <c r="W106" i="4"/>
  <c r="W108" i="4" s="1"/>
  <c r="V109" i="4"/>
  <c r="Z107" i="4" l="1"/>
  <c r="W109" i="4"/>
  <c r="X109" i="4"/>
  <c r="AA107" i="4" l="1"/>
  <c r="Y106" i="4"/>
  <c r="Y108" i="4" s="1"/>
  <c r="Y109" i="4" l="1"/>
  <c r="Z106" i="4"/>
  <c r="Z108" i="4" s="1"/>
  <c r="AA106" i="4" l="1"/>
  <c r="AA108" i="4" s="1"/>
  <c r="Z109" i="4"/>
  <c r="AA109" i="4" l="1"/>
  <c r="B156" i="14"/>
  <c r="B155" i="14"/>
  <c r="K148" i="14"/>
  <c r="J148" i="14"/>
  <c r="I148" i="14"/>
  <c r="H148" i="14"/>
  <c r="G148" i="14"/>
  <c r="F148" i="14"/>
  <c r="M147" i="14"/>
  <c r="K147" i="14"/>
  <c r="J147" i="14"/>
  <c r="I147" i="14"/>
  <c r="H147" i="14"/>
  <c r="M146" i="14"/>
  <c r="L146" i="14"/>
  <c r="H146" i="14"/>
  <c r="G146" i="14"/>
  <c r="F146" i="14"/>
  <c r="E146" i="14"/>
  <c r="D146" i="14"/>
  <c r="C146" i="14"/>
  <c r="B153" i="13"/>
  <c r="B152" i="13"/>
  <c r="K145" i="13"/>
  <c r="J145" i="13"/>
  <c r="I145" i="13"/>
  <c r="H145" i="13"/>
  <c r="G145" i="13"/>
  <c r="F145" i="13"/>
  <c r="M144" i="13"/>
  <c r="K144" i="13"/>
  <c r="J144" i="13"/>
  <c r="I144" i="13"/>
  <c r="H144" i="13"/>
  <c r="M143" i="13"/>
  <c r="L143" i="13"/>
  <c r="H143" i="13"/>
  <c r="G143" i="13"/>
  <c r="F143" i="13"/>
  <c r="E143" i="13"/>
  <c r="D143" i="13"/>
  <c r="C143" i="13"/>
  <c r="B225" i="11"/>
  <c r="B224" i="11"/>
  <c r="K217" i="11"/>
  <c r="J217" i="11"/>
  <c r="I217" i="11"/>
  <c r="H217" i="11"/>
  <c r="G217" i="11"/>
  <c r="F217" i="11"/>
  <c r="M216" i="11"/>
  <c r="K216" i="11"/>
  <c r="J216" i="11"/>
  <c r="I216" i="11"/>
  <c r="H216" i="11"/>
  <c r="M215" i="11"/>
  <c r="L215" i="11"/>
  <c r="H215" i="11"/>
  <c r="G215" i="11"/>
  <c r="F215" i="11"/>
  <c r="E215" i="11"/>
  <c r="D215" i="11"/>
  <c r="C215" i="11"/>
  <c r="B247" i="10"/>
  <c r="B246" i="10"/>
  <c r="K239" i="10"/>
  <c r="J239" i="10"/>
  <c r="I239" i="10"/>
  <c r="H239" i="10"/>
  <c r="G239" i="10"/>
  <c r="F239" i="10"/>
  <c r="M238" i="10"/>
  <c r="K238" i="10"/>
  <c r="J238" i="10"/>
  <c r="I238" i="10"/>
  <c r="H238" i="10"/>
  <c r="M237" i="10"/>
  <c r="L237" i="10"/>
  <c r="H237" i="10"/>
  <c r="G237" i="10"/>
  <c r="F237" i="10"/>
  <c r="E237" i="10"/>
  <c r="D237" i="10"/>
  <c r="C237" i="10"/>
  <c r="K212" i="10"/>
  <c r="K217" i="10" s="1"/>
  <c r="J212" i="10"/>
  <c r="J217" i="10" s="1"/>
  <c r="I212" i="10"/>
  <c r="I217" i="10" s="1"/>
  <c r="H212" i="10"/>
  <c r="H217" i="10" s="1"/>
  <c r="G212" i="10"/>
  <c r="G217" i="10" s="1"/>
  <c r="B221" i="9"/>
  <c r="B220" i="9"/>
  <c r="K213" i="9"/>
  <c r="J213" i="9"/>
  <c r="I213" i="9"/>
  <c r="H213" i="9"/>
  <c r="G213" i="9"/>
  <c r="F213" i="9"/>
  <c r="M212" i="9"/>
  <c r="K212" i="9"/>
  <c r="J212" i="9"/>
  <c r="I212" i="9"/>
  <c r="H212" i="9"/>
  <c r="M211" i="9"/>
  <c r="L211" i="9"/>
  <c r="H211" i="9"/>
  <c r="G211" i="9"/>
  <c r="F211" i="9"/>
  <c r="E211" i="9"/>
  <c r="D211" i="9"/>
  <c r="C211" i="9"/>
  <c r="B175" i="8"/>
  <c r="B174" i="8"/>
  <c r="K167" i="8"/>
  <c r="J167" i="8"/>
  <c r="I167" i="8"/>
  <c r="H167" i="8"/>
  <c r="G167" i="8"/>
  <c r="F167" i="8"/>
  <c r="M166" i="8"/>
  <c r="K166" i="8"/>
  <c r="J166" i="8"/>
  <c r="I166" i="8"/>
  <c r="H166" i="8"/>
  <c r="M165" i="8"/>
  <c r="L165" i="8"/>
  <c r="H165" i="8"/>
  <c r="G165" i="8"/>
  <c r="F165" i="8"/>
  <c r="E165" i="8"/>
  <c r="D165" i="8"/>
  <c r="C165" i="8"/>
  <c r="B122" i="7"/>
  <c r="B121" i="7"/>
  <c r="K114" i="7"/>
  <c r="J114" i="7"/>
  <c r="I114" i="7"/>
  <c r="H114" i="7"/>
  <c r="G114" i="7"/>
  <c r="F114" i="7"/>
  <c r="M113" i="7"/>
  <c r="K113" i="7"/>
  <c r="J113" i="7"/>
  <c r="I113" i="7"/>
  <c r="H113" i="7"/>
  <c r="M112" i="7"/>
  <c r="L112" i="7"/>
  <c r="H112" i="7"/>
  <c r="G112" i="7"/>
  <c r="F112" i="7"/>
  <c r="E112" i="7"/>
  <c r="D112" i="7"/>
  <c r="C112" i="7"/>
  <c r="B108" i="6"/>
  <c r="B107" i="6"/>
  <c r="K100" i="6"/>
  <c r="J100" i="6"/>
  <c r="I100" i="6"/>
  <c r="H100" i="6"/>
  <c r="G100" i="6"/>
  <c r="F100" i="6"/>
  <c r="M99" i="6"/>
  <c r="K99" i="6"/>
  <c r="J99" i="6"/>
  <c r="I99" i="6"/>
  <c r="H99" i="6"/>
  <c r="M98" i="6"/>
  <c r="L98" i="6"/>
  <c r="H98" i="6"/>
  <c r="G98" i="6"/>
  <c r="F98" i="6"/>
  <c r="E98" i="6"/>
  <c r="D98" i="6"/>
  <c r="C98" i="6"/>
  <c r="K384" i="4"/>
  <c r="J384" i="4"/>
  <c r="I384" i="4"/>
  <c r="H384" i="4"/>
  <c r="G384" i="4"/>
  <c r="F384" i="4"/>
  <c r="M383" i="4"/>
  <c r="K383" i="4"/>
  <c r="J383" i="4"/>
  <c r="I383" i="4"/>
  <c r="H383" i="4"/>
  <c r="M382" i="4"/>
  <c r="L382" i="4"/>
  <c r="H382" i="4"/>
  <c r="G382" i="4"/>
  <c r="F382" i="4"/>
  <c r="E382" i="4"/>
  <c r="D382" i="4"/>
  <c r="C382" i="4"/>
  <c r="K134" i="4"/>
  <c r="L136" i="4" s="1"/>
  <c r="J134" i="4"/>
  <c r="I134" i="4"/>
  <c r="H134" i="4"/>
  <c r="G134" i="4"/>
  <c r="F134" i="4"/>
  <c r="E134" i="4"/>
  <c r="B240" i="3"/>
  <c r="B239" i="3"/>
  <c r="L232" i="3"/>
  <c r="K232" i="3"/>
  <c r="J232" i="3"/>
  <c r="I232" i="3"/>
  <c r="H232" i="3"/>
  <c r="G232" i="3"/>
  <c r="N231" i="3"/>
  <c r="L231" i="3"/>
  <c r="K231" i="3"/>
  <c r="J231" i="3"/>
  <c r="I231" i="3"/>
  <c r="N230" i="3"/>
  <c r="M230" i="3"/>
  <c r="I230" i="3"/>
  <c r="H230" i="3"/>
  <c r="G230" i="3"/>
  <c r="F230" i="3"/>
  <c r="D230" i="3"/>
  <c r="C230" i="3"/>
  <c r="C674" i="2"/>
  <c r="C673" i="2"/>
  <c r="L654" i="2"/>
  <c r="K654" i="2"/>
  <c r="J654" i="2"/>
  <c r="I654" i="2"/>
  <c r="H654" i="2"/>
  <c r="G654" i="2"/>
  <c r="N653" i="2"/>
  <c r="L653" i="2"/>
  <c r="K653" i="2"/>
  <c r="J653" i="2"/>
  <c r="I653" i="2"/>
  <c r="N652" i="2"/>
  <c r="M652" i="2"/>
  <c r="I652" i="2"/>
  <c r="H652" i="2"/>
  <c r="G652" i="2"/>
  <c r="F652" i="2"/>
  <c r="E652" i="2"/>
  <c r="D652" i="2"/>
  <c r="I616" i="2"/>
  <c r="L615" i="2"/>
  <c r="I615" i="2"/>
  <c r="G615" i="2"/>
  <c r="L614" i="2"/>
  <c r="L620" i="2" s="1"/>
  <c r="J614" i="2"/>
  <c r="J620" i="2" s="1"/>
  <c r="L592" i="2"/>
  <c r="K592" i="2"/>
  <c r="J592" i="2"/>
  <c r="I592" i="2"/>
  <c r="H592" i="2"/>
  <c r="G592" i="2"/>
  <c r="F592" i="2"/>
  <c r="L591" i="2"/>
  <c r="K591" i="2"/>
  <c r="J591" i="2"/>
  <c r="I591" i="2"/>
  <c r="H591" i="2"/>
  <c r="G591" i="2"/>
  <c r="F591" i="2"/>
  <c r="L590" i="2"/>
  <c r="K590" i="2"/>
  <c r="J590" i="2"/>
  <c r="I590" i="2"/>
  <c r="H590" i="2"/>
  <c r="G590" i="2"/>
  <c r="F590" i="2"/>
  <c r="L589" i="2"/>
  <c r="K589" i="2"/>
  <c r="J589" i="2"/>
  <c r="I589" i="2"/>
  <c r="H589" i="2"/>
  <c r="G589" i="2"/>
  <c r="F589" i="2"/>
  <c r="L588" i="2"/>
  <c r="K588" i="2"/>
  <c r="J588" i="2"/>
  <c r="I588" i="2"/>
  <c r="H588" i="2"/>
  <c r="G588" i="2"/>
  <c r="F588" i="2"/>
  <c r="L586" i="2"/>
  <c r="K586" i="2"/>
  <c r="J586" i="2"/>
  <c r="I586" i="2"/>
  <c r="H586" i="2"/>
  <c r="G586" i="2"/>
  <c r="F586" i="2"/>
  <c r="L585" i="2"/>
  <c r="K585" i="2"/>
  <c r="J585" i="2"/>
  <c r="L584" i="2"/>
  <c r="K584" i="2"/>
  <c r="L583" i="2"/>
  <c r="K583" i="2"/>
  <c r="J583" i="2"/>
  <c r="I583" i="2"/>
  <c r="H583" i="2"/>
  <c r="G583" i="2"/>
  <c r="F583" i="2"/>
  <c r="L582" i="2"/>
  <c r="K582" i="2"/>
  <c r="J582" i="2"/>
  <c r="I582" i="2"/>
  <c r="H582" i="2"/>
  <c r="G582" i="2"/>
  <c r="F582" i="2"/>
  <c r="I489" i="2"/>
  <c r="I585" i="2" s="1"/>
  <c r="Y195" i="2"/>
  <c r="Y196" i="2" s="1"/>
  <c r="X195" i="2"/>
  <c r="X196" i="2" s="1"/>
  <c r="W195" i="2"/>
  <c r="W196" i="2" s="1"/>
  <c r="V195" i="2"/>
  <c r="V196" i="2" s="1"/>
  <c r="U195" i="2"/>
  <c r="U196" i="2" s="1"/>
  <c r="T195" i="2"/>
  <c r="T196" i="2" s="1"/>
  <c r="S195" i="2"/>
  <c r="S196" i="2" s="1"/>
  <c r="Y164" i="2"/>
  <c r="X164" i="2"/>
  <c r="W164" i="2"/>
  <c r="V164" i="2"/>
  <c r="U164" i="2"/>
  <c r="T164" i="2"/>
  <c r="S164" i="2"/>
  <c r="Y156" i="2"/>
  <c r="X156" i="2"/>
  <c r="W156" i="2"/>
  <c r="V156" i="2"/>
  <c r="U156" i="2"/>
  <c r="T156" i="2"/>
  <c r="S156" i="2"/>
  <c r="Y125" i="2"/>
  <c r="X125" i="2"/>
  <c r="W125" i="2"/>
  <c r="V125" i="2"/>
  <c r="U125" i="2"/>
  <c r="T125" i="2"/>
  <c r="S125" i="2"/>
  <c r="J109" i="2"/>
  <c r="K73" i="2"/>
  <c r="J73" i="2"/>
  <c r="I73" i="2"/>
  <c r="K70" i="2"/>
  <c r="J70" i="2"/>
  <c r="I70" i="2"/>
  <c r="K63" i="2"/>
  <c r="J63" i="2"/>
  <c r="I63" i="2"/>
  <c r="K60" i="2"/>
  <c r="J60" i="2"/>
  <c r="I60" i="2"/>
  <c r="K55" i="2"/>
  <c r="J55" i="2"/>
  <c r="I55" i="2"/>
  <c r="K49" i="2"/>
  <c r="J49" i="2"/>
  <c r="I49" i="2"/>
  <c r="K41" i="2"/>
  <c r="J41" i="2"/>
  <c r="I41" i="2"/>
  <c r="I598" i="2" l="1"/>
  <c r="I620" i="2"/>
  <c r="F594" i="2"/>
  <c r="J594" i="2"/>
  <c r="G595" i="2"/>
  <c r="K595" i="2"/>
  <c r="J598" i="2"/>
  <c r="G599" i="2"/>
  <c r="K599" i="2"/>
  <c r="J322" i="2"/>
  <c r="G594" i="2"/>
  <c r="K594" i="2"/>
  <c r="H595" i="2"/>
  <c r="L595" i="2"/>
  <c r="K598" i="2"/>
  <c r="H599" i="2"/>
  <c r="L599" i="2"/>
  <c r="H489" i="2"/>
  <c r="G489" i="2" s="1"/>
  <c r="F489" i="2" s="1"/>
  <c r="F585" i="2" s="1"/>
  <c r="F598" i="2" s="1"/>
  <c r="H594" i="2"/>
  <c r="L594" i="2"/>
  <c r="I595" i="2"/>
  <c r="I594" i="2"/>
  <c r="F595" i="2"/>
  <c r="J595" i="2"/>
  <c r="L598" i="2"/>
  <c r="I599" i="2"/>
  <c r="K78" i="2"/>
  <c r="K80" i="2" s="1"/>
  <c r="I109" i="2"/>
  <c r="I322" i="2" s="1"/>
  <c r="F599" i="2"/>
  <c r="J599" i="2"/>
  <c r="J584" i="2"/>
  <c r="J596" i="2" s="1"/>
  <c r="J597" i="2" s="1"/>
  <c r="L596" i="2"/>
  <c r="L597" i="2" s="1"/>
  <c r="K596" i="2"/>
  <c r="K597" i="2" s="1"/>
  <c r="H585" i="2" l="1"/>
  <c r="H598" i="2" s="1"/>
  <c r="G585" i="2"/>
  <c r="G598" i="2" s="1"/>
  <c r="M670" i="2"/>
  <c r="M671" i="2"/>
  <c r="M672" i="2"/>
  <c r="H109" i="2"/>
  <c r="H584" i="2" s="1"/>
  <c r="H596" i="2" s="1"/>
  <c r="H597" i="2" s="1"/>
  <c r="I584" i="2"/>
  <c r="I596" i="2" s="1"/>
  <c r="I597" i="2" s="1"/>
  <c r="G109" i="2" l="1"/>
  <c r="H322" i="2"/>
  <c r="G322" i="2"/>
  <c r="G584" i="2"/>
  <c r="G596" i="2" s="1"/>
  <c r="G597" i="2" s="1"/>
  <c r="F109" i="2"/>
  <c r="F322" i="2" s="1"/>
  <c r="F584" i="2" l="1"/>
  <c r="F596" i="2" s="1"/>
  <c r="F597" i="2" s="1"/>
  <c r="G620" i="2" l="1"/>
  <c r="H620" i="2" l="1"/>
</calcChain>
</file>

<file path=xl/comments1.xml><?xml version="1.0" encoding="utf-8"?>
<comments xmlns="http://schemas.openxmlformats.org/spreadsheetml/2006/main">
  <authors>
    <author/>
  </authors>
  <commentList>
    <comment ref="I22" authorId="0">
      <text>
        <r>
          <rPr>
            <sz val="11"/>
            <color theme="1"/>
            <rFont val="Calibri"/>
            <family val="2"/>
            <charset val="204"/>
            <scheme val="minor"/>
          </rPr>
          <t>У Первомайський міський ТГ 5-ти поверхові будинки
======</t>
        </r>
      </text>
    </comment>
    <comment ref="J22" authorId="0">
      <text>
        <r>
          <rPr>
            <sz val="11"/>
            <color theme="1"/>
            <rFont val="Calibri"/>
            <family val="2"/>
            <charset val="204"/>
            <scheme val="minor"/>
          </rPr>
          <t>У Первомайський міський ТГ 9-ти поверхові будинки
======</t>
        </r>
      </text>
    </comment>
  </commentList>
</comments>
</file>

<file path=xl/comments2.xml><?xml version="1.0" encoding="utf-8"?>
<comments xmlns="http://schemas.openxmlformats.org/spreadsheetml/2006/main">
  <authors>
    <author>Алексей</author>
  </authors>
  <commentList>
    <comment ref="E64" authorId="0">
      <text>
        <r>
          <rPr>
            <b/>
            <sz val="9"/>
            <color indexed="81"/>
            <rFont val="Tahoma"/>
            <family val="2"/>
            <charset val="204"/>
          </rPr>
          <t>Алексей:</t>
        </r>
        <r>
          <rPr>
            <sz val="9"/>
            <color indexed="81"/>
            <rFont val="Tahoma"/>
            <family val="2"/>
            <charset val="204"/>
          </rPr>
          <t xml:space="preserve">
По даним наданим від підприємства було 552 т. При такому споживанні тріски вироблялось ТЕ менше ніж вони продавали. Вимушений прийняти по середнім питомим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I92" authorId="0">
      <text>
        <r>
          <rPr>
            <sz val="11"/>
            <color theme="1"/>
            <rFont val="Calibri"/>
            <family val="2"/>
            <charset val="204"/>
            <scheme val="minor"/>
          </rPr>
          <t>======
ID#AAABNDlV5LY
Volodymyr Khrypko    (2024-05-10 10:46:46)
існує з 2014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" roundtripDataSignature="AMtx7mjaRQ3V6OGLmU+qhFzkfX4fpdx5OQ=="/>
    </ext>
  </extLst>
</comments>
</file>

<file path=xl/comments4.xml><?xml version="1.0" encoding="utf-8"?>
<comments xmlns="http://schemas.openxmlformats.org/spreadsheetml/2006/main">
  <authors>
    <author/>
  </authors>
  <commentList>
    <comment ref="C25" authorId="0">
      <text>
        <r>
          <rPr>
            <sz val="11"/>
            <color theme="1"/>
            <rFont val="Calibri"/>
            <family val="2"/>
            <charset val="204"/>
            <scheme val="minor"/>
          </rPr>
          <t>======
ID#AAABMX0ulOg
vl.ecosys1@gmail.com    (2024-04-22 17:41:49)
Середній пробіг в Україні вважається 20-25 тисяч в рік. Дані беруться від аналізу відвідуваності дилерських станцій технічного обслуговування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" roundtripDataSignature="AMtx7mgeR1iW3JX7KysNjJgb7z/cIvXwzA=="/>
    </ext>
  </extLst>
</comments>
</file>

<file path=xl/sharedStrings.xml><?xml version="1.0" encoding="utf-8"?>
<sst xmlns="http://schemas.openxmlformats.org/spreadsheetml/2006/main" count="12255" uniqueCount="1818">
  <si>
    <t>Рекомендації щодо заповнення  таблиць</t>
  </si>
  <si>
    <t>Приклад</t>
  </si>
  <si>
    <t>Бажано</t>
  </si>
  <si>
    <t>Не бажано</t>
  </si>
  <si>
    <t>Якщо вид палива/енергії не споживається - вставляємо нуль</t>
  </si>
  <si>
    <t>-</t>
  </si>
  <si>
    <t>Якщо дані відсутні або ще в процесі збору - клітинку залишаємо порожньою</t>
  </si>
  <si>
    <t>Найкраще дані вносити у числовому вигляді (без пробілів)</t>
  </si>
  <si>
    <t>1 2 3 4, 12</t>
  </si>
  <si>
    <t xml:space="preserve"> Контактні дані </t>
  </si>
  <si>
    <t>№</t>
  </si>
  <si>
    <t>Назва</t>
  </si>
  <si>
    <t>Показник</t>
  </si>
  <si>
    <t>Повне найменування організації</t>
  </si>
  <si>
    <t>Адреса</t>
  </si>
  <si>
    <t>обл. Харківська, м. Первомайський, просп.Незалежності, буд.1</t>
  </si>
  <si>
    <t>Телефон/факс/, e-mail</t>
  </si>
  <si>
    <t>mail@pervom-rada.gov.ua</t>
  </si>
  <si>
    <t>Керівництво (ПІБ):</t>
  </si>
  <si>
    <t>Бакшеєв Микола Миколайович</t>
  </si>
  <si>
    <t xml:space="preserve">ПІБ контактної особи, що відповідає за збір вихідних даних </t>
  </si>
  <si>
    <t>Кандиба Альона Вікторівна</t>
  </si>
  <si>
    <t>Телефон, e-mail</t>
  </si>
  <si>
    <t>0959368721, 1may_ekonom@ukr.net</t>
  </si>
  <si>
    <t>Табл. 1</t>
  </si>
  <si>
    <t>Загальна інформація про територіальну громаду</t>
  </si>
  <si>
    <t>Од. вим.</t>
  </si>
  <si>
    <t>Чисельність населення</t>
  </si>
  <si>
    <t xml:space="preserve"> осіб</t>
  </si>
  <si>
    <t>Чисельність внутрішньо переміщених осіб</t>
  </si>
  <si>
    <t>осіб</t>
  </si>
  <si>
    <t>Кількість домогосподарств</t>
  </si>
  <si>
    <t>од.</t>
  </si>
  <si>
    <t>Кількість штатних одиниць виконавчого органу місцевого самоврядування (виконкому)</t>
  </si>
  <si>
    <t>Кількість штатних одиниць структурного підрозділу відповідального за енергоменеджмент в ОМС</t>
  </si>
  <si>
    <t>Табл. 2</t>
  </si>
  <si>
    <t>Інформація про бюджет місцевого самоврядування</t>
  </si>
  <si>
    <t>Фактичні доходи загального фонду бюджету місцевого самоврядування, всього</t>
  </si>
  <si>
    <t>млн грн</t>
  </si>
  <si>
    <t xml:space="preserve">1.1 </t>
  </si>
  <si>
    <t xml:space="preserve"> - доходи, визначені пунктами 1 та 1¹ частини першої статті 64 Бюджетного кодексу</t>
  </si>
  <si>
    <t>1.2</t>
  </si>
  <si>
    <t xml:space="preserve"> - обсяг отриманих міжбюджетних трансфертів</t>
  </si>
  <si>
    <t>Фактичні видатки із загального фонду бюджету місцевого самоврядування, всього</t>
  </si>
  <si>
    <t xml:space="preserve">2.1 </t>
  </si>
  <si>
    <t xml:space="preserve"> - поточні видатки із загального фонду </t>
  </si>
  <si>
    <t>2.2</t>
  </si>
  <si>
    <t xml:space="preserve"> - капітальні видатки із загального фонду </t>
  </si>
  <si>
    <t>Фактичні видатки із спеціального фонду бюджету місцевого самоврядування, всього</t>
  </si>
  <si>
    <t xml:space="preserve">3.1 </t>
  </si>
  <si>
    <t xml:space="preserve"> - поточні видатки із спеціального фонду </t>
  </si>
  <si>
    <t>3.2</t>
  </si>
  <si>
    <t xml:space="preserve"> - капітальні видатки із спеціального фонду </t>
  </si>
  <si>
    <t>Фактичні видатки на оплату комунальних послуг та енергоносіїв із бюджету місцевого самоврядування, всього</t>
  </si>
  <si>
    <t xml:space="preserve">4.1 </t>
  </si>
  <si>
    <t xml:space="preserve"> - оплата теплопостачання</t>
  </si>
  <si>
    <t>4.2</t>
  </si>
  <si>
    <t xml:space="preserve"> - оплата водопостачання та водовідведення</t>
  </si>
  <si>
    <t>4.3</t>
  </si>
  <si>
    <t xml:space="preserve"> - оплата електроенергії</t>
  </si>
  <si>
    <t>4.4</t>
  </si>
  <si>
    <t xml:space="preserve"> - оплата природного газу</t>
  </si>
  <si>
    <t>4.5</t>
  </si>
  <si>
    <t xml:space="preserve"> - оплата інших енергоносіїв та інших комунальних послуг</t>
  </si>
  <si>
    <t>4.6</t>
  </si>
  <si>
    <t xml:space="preserve"> - оплата енергосервісу</t>
  </si>
  <si>
    <t>Загальний обсяг місцевого боргу та гарантованого територіальною громадою борг</t>
  </si>
  <si>
    <t>Табл. 4</t>
  </si>
  <si>
    <t xml:space="preserve">Попередні та прогнозні показники соціально-економічного розвитку територіальної громади </t>
  </si>
  <si>
    <t>Чисельність постійного населення</t>
  </si>
  <si>
    <t>тис. осіб</t>
  </si>
  <si>
    <t>Доходи до бюджету місцевого самоврядування (без урахування міжбюджетних трансфертів)</t>
  </si>
  <si>
    <t xml:space="preserve"> - до загального фонду бюджету</t>
  </si>
  <si>
    <t xml:space="preserve"> - до спеціального фонду бюджету</t>
  </si>
  <si>
    <t>Обсяги місцевих запозичень, обслуговування та погашення боргових зобов’язань </t>
  </si>
  <si>
    <t>Показники економічного розвитку територіальної громади, у тому числі:</t>
  </si>
  <si>
    <t>4.1</t>
  </si>
  <si>
    <t xml:space="preserve"> - кількість суб’єктів великого підприємництва</t>
  </si>
  <si>
    <t xml:space="preserve"> - кількість суб’єктів середнього підприємництва</t>
  </si>
  <si>
    <t xml:space="preserve"> - кількість суб’єктів мікро-, малого підприємництва</t>
  </si>
  <si>
    <t>- кількість фізичних осіб-підприємців</t>
  </si>
  <si>
    <t xml:space="preserve"> - кількість новостворених робочих місць</t>
  </si>
  <si>
    <t xml:space="preserve"> - обсяг реалізованої промислової продукції</t>
  </si>
  <si>
    <t xml:space="preserve"> - обсяг реалізованої сільськогосподарської продукції</t>
  </si>
  <si>
    <t>4.7</t>
  </si>
  <si>
    <t xml:space="preserve"> - обсяг роздрібної торгівлі</t>
  </si>
  <si>
    <t>4.8</t>
  </si>
  <si>
    <t xml:space="preserve"> - обсяг виконаних будівельних робіт</t>
  </si>
  <si>
    <t>4.9</t>
  </si>
  <si>
    <t xml:space="preserve"> - обсяг прямих іноземних інвестицій</t>
  </si>
  <si>
    <t>Первомайська міська рада Харківської області</t>
  </si>
  <si>
    <t>64102, пр-т.Незалежності, б.1, м.Первомайський, Лозівський р-н, Харківська область</t>
  </si>
  <si>
    <t>baksheev.nikolay@gmail.com</t>
  </si>
  <si>
    <t>1may_ekonom@ukr.net</t>
  </si>
  <si>
    <t>БЛОК</t>
  </si>
  <si>
    <t>1.</t>
  </si>
  <si>
    <t>ТЕХНІЧНІ ПОКАЗНИКИ</t>
  </si>
  <si>
    <t>Загальна інформація про громадські будівлі, що утримуються за рахунок бюджету місцевого самоврядування</t>
  </si>
  <si>
    <t>Заклади дошкільної освіти</t>
  </si>
  <si>
    <t>Заклади освіти</t>
  </si>
  <si>
    <t>Заклади охорони здоров’я</t>
  </si>
  <si>
    <t>Заклади соціального захисту населення</t>
  </si>
  <si>
    <t>Заклади культури</t>
  </si>
  <si>
    <t>Заклади спорту</t>
  </si>
  <si>
    <t>Інші бюджетні установи (вказати)</t>
  </si>
  <si>
    <t>Кількість бюджетних установ (закладів)</t>
  </si>
  <si>
    <t>Кількість будівель</t>
  </si>
  <si>
    <t>Загальна площа</t>
  </si>
  <si>
    <t>тис. м²</t>
  </si>
  <si>
    <t>Опалювана площа</t>
  </si>
  <si>
    <t>Опалюваний об'єм</t>
  </si>
  <si>
    <t>тис. м³</t>
  </si>
  <si>
    <t>19,680</t>
  </si>
  <si>
    <t>Кількість будівель, включених до системи енергетичного моніторингу ОМС</t>
  </si>
  <si>
    <t>Кількість будівель, включених до системи автоматичного (дистанційного) збору інформації ОМС про енергоспоживання будівель</t>
  </si>
  <si>
    <t xml:space="preserve">Кількість будівель, що мають дійсний енергетичний сертифікат </t>
  </si>
  <si>
    <t>Загальна площа термомодернізованих громадських будівель</t>
  </si>
  <si>
    <t>м²</t>
  </si>
  <si>
    <t>Кількість будівель, приєднаних до мереж централізованого теплопостачання</t>
  </si>
  <si>
    <t>Кількість будівель з системою автономного теплопостачання</t>
  </si>
  <si>
    <t>Кількість будівель, приєднаних до мереж газопостачання</t>
  </si>
  <si>
    <t>Кількість будівель, приєднаних до мереж централізованого водопостачання</t>
  </si>
  <si>
    <t>Кількість будівель, приєднаних до мереж централізованого водовідведення</t>
  </si>
  <si>
    <t>Характеристики громадських будівель, що утримуються за рахунок бюджету місцевого самоврядування</t>
  </si>
  <si>
    <t>(заповнюється у розрізі кожної бюджетної установи)</t>
  </si>
  <si>
    <t>Назва і адреса бюджетної установи</t>
  </si>
  <si>
    <t>Кількість будівель, шт.</t>
  </si>
  <si>
    <t>Вбудована чи окремо розташована</t>
  </si>
  <si>
    <t>Рік прийняття в експлуатацію, (вказати)</t>
  </si>
  <si>
    <t>Кількість поверхів, шт.</t>
  </si>
  <si>
    <t>Площа основи будівлі, 
м²</t>
  </si>
  <si>
    <t>Опалювана площа, 
м²</t>
  </si>
  <si>
    <t>Опалюваний об'єм, 
м³</t>
  </si>
  <si>
    <t>Клас енергетичної ефективності (вказується за наявності сертифікату)</t>
  </si>
  <si>
    <t>Вид теплозабезпечення (централізоване, автономне)</t>
  </si>
  <si>
    <t>Кількість теплових вводів в будівлю,
 шт.</t>
  </si>
  <si>
    <t>Кількість індивідуальних теплових пунктів,
шт.</t>
  </si>
  <si>
    <t>Опис впроваджених енергоефективних заходів (перелічіть основні впороваджені заходи)</t>
  </si>
  <si>
    <t>Рік впровадження енергефективних заходів</t>
  </si>
  <si>
    <t>Річне споживання теплової енергії на потреби опалення, Гкал</t>
  </si>
  <si>
    <t>Річне споживання природного газу, м3</t>
  </si>
  <si>
    <t>Річне споживання дрова, т</t>
  </si>
  <si>
    <t>Річне споживання деревні пелети, т</t>
  </si>
  <si>
    <t>Річне споживання електричної енергії, КВт*год</t>
  </si>
  <si>
    <t>Річне споживання води, м3</t>
  </si>
  <si>
    <t>1.1</t>
  </si>
  <si>
    <t>окремо розташована</t>
  </si>
  <si>
    <t>централізоване</t>
  </si>
  <si>
    <t>в 2017році проведено капітальний ремонт покрівлі з впровадженням енергозберігаючих технологій (1087кв.м, пінополіуретанове покриття) та заміна 99 вікон енергозберігаючі</t>
  </si>
  <si>
    <t>1.3</t>
  </si>
  <si>
    <t>Замінено 78 вікон та дверей на енергозберігаючі у грудні 2022р (Угорська екуменічна служба в Україні)</t>
  </si>
  <si>
    <t>1.4</t>
  </si>
  <si>
    <t xml:space="preserve">Запровадженно заходи з енергозбереження: утеплення зовнішніх стін (мінвата 15мм),  утеплення покрівлі (мінвата 20мм),  заміна 171 вікон та дверей на енергозберігаючі, встановлення ІТП листопад 2020 (по проєкту НЕФКО) </t>
  </si>
  <si>
    <t>2020-2022</t>
  </si>
  <si>
    <t>1.5</t>
  </si>
  <si>
    <t>Замінено 120 вікон на енргозберігаючі в грудні 2022р. (Угорська екуменічна служба в Україні)</t>
  </si>
  <si>
    <t>1.6</t>
  </si>
  <si>
    <t>E</t>
  </si>
  <si>
    <t xml:space="preserve"> Замінено 172 вікна на енергозберігаючі грудень 2023р. (Угорська Екуменічна служба в Україні)</t>
  </si>
  <si>
    <t>1.7</t>
  </si>
  <si>
    <t>Е</t>
  </si>
  <si>
    <t>автономне (твердопаливна котельня)</t>
  </si>
  <si>
    <t>Утеплення будівлі (сайдинг, мінеральна вата 15см), утеплення покрівлі (мінеральна вата 20см), заміна105 вікон на енергозберігаючі, заміна системи опалення, модульна котельня на твердому паливі. Заміна вікон 2016р., утеплення - 2018р.</t>
  </si>
  <si>
    <t>2016, 2018</t>
  </si>
  <si>
    <t>2.1</t>
  </si>
  <si>
    <t>утеплення фасадів (мінеральна вата 10мм), капітальний ремонт покрівлі з впровадженням енергозберігаючих технологій (мінеральна вата 20мм), заміна 296 вікон та дверей з потрійним склопакетом, капітальний ремонт системи опалення (2017-2018рр.),  встановлено індивідуальний тепловий пункт з автоматичним адаптивним керуванням, встановлено рекуператори повітря в спортивній залі (за підтримки GIZ)</t>
  </si>
  <si>
    <t>2017-2018</t>
  </si>
  <si>
    <t>утеплення покрівлі (мінеральна вата 20мм), утеплення фасадів (мінеральна вата 15мм), заміна 238 віконних конструкцій та дверей на енергозберігаючі, встановлення ІТП. Роботи проводились: лютий 2019- 2020, 2й етап термомодернізацій - 2022р. (за підтримки НЕФКО - кредит, грант)</t>
  </si>
  <si>
    <t>2019-2020, 2022</t>
  </si>
  <si>
    <t xml:space="preserve"> проведено капітальний ремонт покрівлі з впровадженням енергозберігаючих технологій 1657кв.м (пінополіуретанове покриття), часткова теплоізоляція трубопроводів (2017р.).  Встановлення ІТП потужністю 770кВт (0,6624ГКал/год) в січні 2020 року. Часткова заміна вінок на енергозберігаючі - 57шт.</t>
  </si>
  <si>
    <t>часткова теплоізоляція трубопроводів (2017р.).  Встановлення ІТП потужністю 770кВт (0,6624ГКал/год) в січні 2020 року. Часткова заміна вікон на енергозберігаючі - 28шт.</t>
  </si>
  <si>
    <t>часткова теплоізоляція трубопроводів (2017р.), Капітальний ремонт покрівлі в 2019-2021. Замна 173 вікон. Встановлення ІТП потужністю 567кВт (0,4879ГКал/год) в січні 2020 року</t>
  </si>
  <si>
    <t>3.1</t>
  </si>
  <si>
    <t>утеплення кровлі(мінвата 18 см та ізолююча мембрана), утеплення будівлі хірургічного корпусу (сайдинг,мінеральна вата – 10 см, загальною площею 2600 м2)</t>
  </si>
  <si>
    <t>2019-2020</t>
  </si>
  <si>
    <t>G</t>
  </si>
  <si>
    <t xml:space="preserve"> заміна вікон на енергозберігаючі (78шт.), вхідні двері, утеплення покрівлі (10 см мінеральна вата), утеплено фасад та цоколь будівлі (20 см мінеральна вата) в 2022р. (за підтримки Українського Фонду Соціальних Інвестицій)</t>
  </si>
  <si>
    <t>2021-2022</t>
  </si>
  <si>
    <t>автономне</t>
  </si>
  <si>
    <t>Заміна котла на більш потужний (75 квт)</t>
  </si>
  <si>
    <t>Територіальний центр соціального обслуговування (надання соціальних послуг) Первомайської міської ради Харківської області</t>
  </si>
  <si>
    <t>замінено 86% вікон на металопластикові енергозберігаючі в 2015 році</t>
  </si>
  <si>
    <t>заміна 49 вікон та 5 дверей, утеплення стін (мінеральна вата 10см, сайдинг), утеплення покрівлі (мінеральна вата 10см). Утеплення будівлі в 2014-2016рр., утеплення даху у 2018р. В 2022р. Будівля змінила рід діяльності -  Ржавчицька філія територіального центру соціального обслуговування (надання соціальних послуг)</t>
  </si>
  <si>
    <t>2014-2016, 2018</t>
  </si>
  <si>
    <t>Первомайська публічна бібліотека</t>
  </si>
  <si>
    <t>вбудовано</t>
  </si>
  <si>
    <t>Займає один поверх у 2х поверховій будівлі</t>
  </si>
  <si>
    <t xml:space="preserve"> ремонт покрівлі з впровадженням енергозберігаючих технологій (утеплення з пінополіуретанової композиції 10см), заміна вікон на енергозберігаючі, заміна вікон на енергозберігаючі, утеплення фасаду  (мінеральна вата 10см)  </t>
  </si>
  <si>
    <t>Первомайський краєзнавчий музей</t>
  </si>
  <si>
    <t>F</t>
  </si>
  <si>
    <t>в 2018 році проведено заміну алюмінієвих вітражів на енергосберігаючі (з 3х сторін будівлі), загальною площею 460м2, заміна вікон - 28 шт., дверних блоків - 5 шт.</t>
  </si>
  <si>
    <t>Грушинський клуб - філія КЗ ПМПК "Хімік"</t>
  </si>
  <si>
    <t>Облаштування комбінованої системи опалювання  в Грушинському клубу-філії, встановлення теплового насосу (грант по програмі Polish aid)</t>
  </si>
  <si>
    <t>Ржавчицький клуб - філія КЗ ПМПК "Хімік"</t>
  </si>
  <si>
    <t>72 куб.м</t>
  </si>
  <si>
    <t>69,14 куб.м</t>
  </si>
  <si>
    <t>102,7 куб.м</t>
  </si>
  <si>
    <t>Сиваський клуб - філія КЗ ПМПК "Хімік"</t>
  </si>
  <si>
    <t>не опалюєтся</t>
  </si>
  <si>
    <t>Фізкультурно-оздоровчий комплекс "Ангар"</t>
  </si>
  <si>
    <t>«збірний сендвіч», теплоїзоляція 10 см</t>
  </si>
  <si>
    <t>Стадіон "Колос"</t>
  </si>
  <si>
    <t>автоновне</t>
  </si>
  <si>
    <t>утеплення пінопластом 10см</t>
  </si>
  <si>
    <t>Інші бюджетні установи</t>
  </si>
  <si>
    <t>встановлення ІТП потужністю 329,315 кВт (0,28316 Гкал/год) в грудні 2019 року</t>
  </si>
  <si>
    <t>Відділ освіти</t>
  </si>
  <si>
    <t>заміна вікон на енергозберігаючі</t>
  </si>
  <si>
    <t>Табл. 3</t>
  </si>
  <si>
    <t>Характеристики громадських будівель з системою автономного теплопостачання</t>
  </si>
  <si>
    <t xml:space="preserve">Рік прийняття котельні в експлуатацію </t>
  </si>
  <si>
    <t>Вид основного палива</t>
  </si>
  <si>
    <t>Вид резервного палива</t>
  </si>
  <si>
    <t>Кількість котлів на основному паливі</t>
  </si>
  <si>
    <t>Потужність котлів на основному паливі,
кВт</t>
  </si>
  <si>
    <t>ККД котлів на основному паливі,
%</t>
  </si>
  <si>
    <t>Річні витрати основного палива, 
тис. м³ (тонн)</t>
  </si>
  <si>
    <t>Кількість котлів на резервному паливі</t>
  </si>
  <si>
    <t>Потужність котлів на резервному паливі,
кВт</t>
  </si>
  <si>
    <t>ККД котлів на резервному паливі,
%</t>
  </si>
  <si>
    <t>Річні витрати резервного палива, 
тис. м³ (тонн)</t>
  </si>
  <si>
    <t>Довжина теплових мереж між котельною та будівлями, 
м</t>
  </si>
  <si>
    <t>…</t>
  </si>
  <si>
    <t>2.</t>
  </si>
  <si>
    <t>ЕНЕРГЕТИЧНІ ПОКАЗНИКИ</t>
  </si>
  <si>
    <t>Річне споживання енергії (палива) закладами дошкільної освіти</t>
  </si>
  <si>
    <t>ЕЕ</t>
  </si>
  <si>
    <t>Електрична енергія</t>
  </si>
  <si>
    <t>тис. кВт·год</t>
  </si>
  <si>
    <t>сади</t>
  </si>
  <si>
    <t>Природний газ</t>
  </si>
  <si>
    <r>
      <rPr>
        <sz val="10"/>
        <color theme="1"/>
        <rFont val="Calibri"/>
        <family val="2"/>
        <charset val="204"/>
      </rPr>
      <t>тис. м</t>
    </r>
    <r>
      <rPr>
        <vertAlign val="superscript"/>
        <sz val="10"/>
        <color theme="1"/>
        <rFont val="Calibri"/>
        <family val="2"/>
        <charset val="204"/>
      </rPr>
      <t>3</t>
    </r>
  </si>
  <si>
    <t>школи</t>
  </si>
  <si>
    <t>Біомаса</t>
  </si>
  <si>
    <t>лікарні</t>
  </si>
  <si>
    <t xml:space="preserve">дрова (45% вологості) </t>
  </si>
  <si>
    <t>т</t>
  </si>
  <si>
    <t xml:space="preserve">дрова сухі (20% вологості) </t>
  </si>
  <si>
    <t>тріска деревна</t>
  </si>
  <si>
    <t>пелета з деревини</t>
  </si>
  <si>
    <t>пелета з лушпиння соняшникового</t>
  </si>
  <si>
    <t>пелета з соломи</t>
  </si>
  <si>
    <t>солома</t>
  </si>
  <si>
    <t>міскантус</t>
  </si>
  <si>
    <t>верба енергетична</t>
  </si>
  <si>
    <t>дрова (45% вологості)</t>
  </si>
  <si>
    <t>тис. м3</t>
  </si>
  <si>
    <t>соцзахист</t>
  </si>
  <si>
    <t>Відходи (як паливо)</t>
  </si>
  <si>
    <t>культура</t>
  </si>
  <si>
    <t>ТПВ вологі</t>
  </si>
  <si>
    <t>ТПВ сухі</t>
  </si>
  <si>
    <t>RDF без пластику</t>
  </si>
  <si>
    <t>RDF з пластиком</t>
  </si>
  <si>
    <t>Вугілля</t>
  </si>
  <si>
    <t>спорт</t>
  </si>
  <si>
    <t>Кам’яне вугілля</t>
  </si>
  <si>
    <t>Кам’яновугільні брикети</t>
  </si>
  <si>
    <t>Лігніт (буре вугілля)</t>
  </si>
  <si>
    <t>Буровугільні брикети</t>
  </si>
  <si>
    <t>Буровугільний кокс</t>
  </si>
  <si>
    <t>Горючі сланці</t>
  </si>
  <si>
    <t>Торф</t>
  </si>
  <si>
    <t>інше</t>
  </si>
  <si>
    <t>Торф небрикетований</t>
  </si>
  <si>
    <t>Торф’яні брикети</t>
  </si>
  <si>
    <t>Теплова енергія</t>
  </si>
  <si>
    <t>Гкал</t>
  </si>
  <si>
    <t>кВт</t>
  </si>
  <si>
    <t>Інше (вказати вид енергії)</t>
  </si>
  <si>
    <t>(вказати)</t>
  </si>
  <si>
    <t>Теплова , Гкал</t>
  </si>
  <si>
    <t>Табл. 5</t>
  </si>
  <si>
    <t>Річне споживання енергії (палива) закладами освіти</t>
  </si>
  <si>
    <r>
      <rPr>
        <sz val="10"/>
        <color theme="1"/>
        <rFont val="Calibri"/>
        <family val="2"/>
        <charset val="204"/>
      </rPr>
      <t>тис. м</t>
    </r>
    <r>
      <rPr>
        <vertAlign val="superscript"/>
        <sz val="10"/>
        <color theme="1"/>
        <rFont val="Calibri"/>
        <family val="2"/>
        <charset val="204"/>
      </rPr>
      <t>3</t>
    </r>
  </si>
  <si>
    <t>газ, тис м3</t>
  </si>
  <si>
    <t>Табл. 6</t>
  </si>
  <si>
    <t>Річне споживання енергії (палива) закладами охорони здоров’я</t>
  </si>
  <si>
    <t>лікарня</t>
  </si>
  <si>
    <t>тис куб.м</t>
  </si>
  <si>
    <t xml:space="preserve">дрова </t>
  </si>
  <si>
    <t>т/рік</t>
  </si>
  <si>
    <t>Табл. 7</t>
  </si>
  <si>
    <t>Річне споживання енергії (палива) закладами соціального захисту населення</t>
  </si>
  <si>
    <t>пелета, культура</t>
  </si>
  <si>
    <r>
      <rPr>
        <sz val="10"/>
        <color theme="1"/>
        <rFont val="Calibri"/>
        <family val="2"/>
        <charset val="204"/>
      </rPr>
      <t>тис. м</t>
    </r>
    <r>
      <rPr>
        <vertAlign val="superscript"/>
        <sz val="10"/>
        <color theme="1"/>
        <rFont val="Calibri"/>
        <family val="2"/>
        <charset val="204"/>
      </rPr>
      <t>3</t>
    </r>
  </si>
  <si>
    <t>тонн</t>
  </si>
  <si>
    <t>тис.м3</t>
  </si>
  <si>
    <t>Табл. 8</t>
  </si>
  <si>
    <t>тис. м4</t>
  </si>
  <si>
    <t>4</t>
  </si>
  <si>
    <t>Річне споживання енергії (палива) закладами культури</t>
  </si>
  <si>
    <r>
      <rPr>
        <sz val="10"/>
        <color theme="1"/>
        <rFont val="Calibri"/>
        <family val="2"/>
        <charset val="204"/>
      </rPr>
      <t>тис. м</t>
    </r>
    <r>
      <rPr>
        <vertAlign val="superscript"/>
        <sz val="10"/>
        <color theme="1"/>
        <rFont val="Calibri"/>
        <family val="2"/>
        <charset val="204"/>
      </rPr>
      <t>3</t>
    </r>
  </si>
  <si>
    <t>Табл. 9</t>
  </si>
  <si>
    <t>Річне споживання енергії (палива) закладами спорту</t>
  </si>
  <si>
    <r>
      <rPr>
        <sz val="10"/>
        <color theme="1"/>
        <rFont val="Calibri"/>
        <family val="2"/>
        <charset val="204"/>
      </rPr>
      <t>тис. м</t>
    </r>
    <r>
      <rPr>
        <vertAlign val="superscript"/>
        <sz val="10"/>
        <color theme="1"/>
        <rFont val="Calibri"/>
        <family val="2"/>
        <charset val="204"/>
      </rPr>
      <t>3</t>
    </r>
  </si>
  <si>
    <t>Табл. 11</t>
  </si>
  <si>
    <t>Річне споживання енергії (палива) закладами інших бюджетних установ</t>
  </si>
  <si>
    <t>Річне споживання енергії (палива) ВСЬОГО:</t>
  </si>
  <si>
    <t>Табл. 13</t>
  </si>
  <si>
    <r>
      <rPr>
        <b/>
        <sz val="10"/>
        <color theme="1"/>
        <rFont val="Calibri"/>
        <family val="2"/>
        <charset val="204"/>
      </rPr>
      <t xml:space="preserve">Місцеві об'єкти ВДЕ  </t>
    </r>
    <r>
      <rPr>
        <b/>
        <sz val="10"/>
        <color rgb="FFFF0000"/>
        <rFont val="Calibri"/>
        <family val="2"/>
        <charset val="204"/>
      </rPr>
      <t>(для 20__ року)</t>
    </r>
  </si>
  <si>
    <t>Найменування</t>
  </si>
  <si>
    <t>Од.вим.</t>
  </si>
  <si>
    <t>Станція-1</t>
  </si>
  <si>
    <t>Станція-2</t>
  </si>
  <si>
    <t>Станція-3</t>
  </si>
  <si>
    <t>Станція-4</t>
  </si>
  <si>
    <t>Станція-5</t>
  </si>
  <si>
    <t>Станція-6</t>
  </si>
  <si>
    <t>Станція-7</t>
  </si>
  <si>
    <t>Сонячні електростанції - встановлена потужність (пікова)</t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</si>
  <si>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</si>
  <si>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t>Сонячні електростанції - відпуск електроенергії</t>
  </si>
  <si>
    <t>Сонячні теплові станції - встановлена потужність (пікова)</t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</si>
  <si>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</si>
  <si>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t>Інші об'єкти електрогенерації (вказати)</t>
  </si>
  <si>
    <t>3.</t>
  </si>
  <si>
    <t>ФІНАНСОВІ ПОКАЗНИКИ</t>
  </si>
  <si>
    <t>Табл. 12</t>
  </si>
  <si>
    <t>Середньорічна ціна енергії для закладів дошкільної освіти (з ПДВ)</t>
  </si>
  <si>
    <t>грн/кВт·год</t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</si>
  <si>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</si>
  <si>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t>Біопаливо та відходи</t>
  </si>
  <si>
    <t>грн/т</t>
  </si>
  <si>
    <t>грн/м3</t>
  </si>
  <si>
    <t>Вугілля й торф</t>
  </si>
  <si>
    <t>грн/Гкал</t>
  </si>
  <si>
    <t>Вказати вид енергії</t>
  </si>
  <si>
    <t>Середньорічна ціна енергії для закладів освіти (з ПДВ)</t>
  </si>
  <si>
    <t>Табл. 14</t>
  </si>
  <si>
    <t>Середньорічна ціна енергії для закладів охорони здоров’я (з ПДВ)</t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</si>
  <si>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</si>
  <si>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t>дрова сухі (20% вологості)</t>
  </si>
  <si>
    <t>Табл. 15</t>
  </si>
  <si>
    <t>Середньорічна ціна енергії для закладів соціального захисту населення (з ПДВ)</t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</si>
  <si>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</si>
  <si>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t>Середньорічна ціна енергії для закладів культури (з ПДВ)</t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</si>
  <si>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</si>
  <si>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</si>
  <si>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t>Середньорічна ціна енергії для закладів спорту (з ПДВ)</t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</si>
  <si>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</si>
  <si>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t>Табл. 16</t>
  </si>
  <si>
    <t>Середньорічна ціна енергії для закладів інших бюджетних установ (з ПДВ)</t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</si>
  <si>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</si>
  <si>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t>Вартість</t>
  </si>
  <si>
    <t>грн</t>
  </si>
  <si>
    <t>кВт·год</t>
  </si>
  <si>
    <t>м3</t>
  </si>
  <si>
    <t>4.</t>
  </si>
  <si>
    <t>ІНВЕСТИЦІЙНІ ПОКАЗНИКИ</t>
  </si>
  <si>
    <t>Обсяги капітальних витрат, залучених на реалізацію проєктів з підвищення енергетичної ефективності та розвитку відновлюваних джерел енергії в громадські будівлі (з ПДВ)</t>
  </si>
  <si>
    <t>Кошти МФО</t>
  </si>
  <si>
    <t>Місцевий бюджет</t>
  </si>
  <si>
    <t>Державний бюджет</t>
  </si>
  <si>
    <t>Власні кошти</t>
  </si>
  <si>
    <t>Кошти інвесторів</t>
  </si>
  <si>
    <t>Інші кошти</t>
  </si>
  <si>
    <t>Інформація про виконані проекти (заходи) щодо підвищення енергоефективності, впровадження ВДЕ, модернізації енергетичного господарства за період з 2017 р по 2024 р. (включно)</t>
  </si>
  <si>
    <t>Короткий опис</t>
  </si>
  <si>
    <t>Стадія реалізації *</t>
  </si>
  <si>
    <t>Наявність ТЕО, бізнес-плану</t>
  </si>
  <si>
    <t>Вартість капітальних витрат **</t>
  </si>
  <si>
    <t>Річна економія паливно-енергетичних і природних ресурсів</t>
  </si>
  <si>
    <t>Річна економія коштів **</t>
  </si>
  <si>
    <t>Період (строк) реалізації</t>
  </si>
  <si>
    <t>природ. газ</t>
  </si>
  <si>
    <t>електроенергія</t>
  </si>
  <si>
    <t>теплова енергія</t>
  </si>
  <si>
    <t>вода</t>
  </si>
  <si>
    <t>(у форматі 20хх-20хх гр.)</t>
  </si>
  <si>
    <t>(так/ні)</t>
  </si>
  <si>
    <t>кВт∙год</t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</si>
  <si>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</si>
  <si>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t>тис. грн</t>
  </si>
  <si>
    <t>Термомодернізація будівлі КЗ "Первомайського ліцею №2 Первомайської міської ради Харківської області" (за підтримки Німецької компанії GIZ)</t>
  </si>
  <si>
    <t>утеплення фасадів (мінеральна вата 10см), капітальний ремонт покрівлі з впровадженням енергозберігаючих технологій (мінеральна вата 20см), заміна 296 вікон  з потрійним склопакетом та 8 дверей на енергозберігаючі, капітальний ремонт системи опалення, утеплено стелю підвала, встановлено індивідуальний тепловий пункт з автоматичним адаптивним керуванням (потужністю 350кВт), встановлено рекуператори повітря в спортивній залі</t>
  </si>
  <si>
    <t>впроваджено</t>
  </si>
  <si>
    <t>так</t>
  </si>
  <si>
    <t>"Термомодернізація хірургічного корпусу Комунального закладу охорони здоров'я Первомайська центральна районна лікарня" (обласний бюджет)</t>
  </si>
  <si>
    <r>
      <rPr>
        <sz val="10"/>
        <color theme="1"/>
        <rFont val="Times New Roman"/>
        <family val="1"/>
        <charset val="204"/>
      </rPr>
      <t xml:space="preserve">капітальний ремонт покрівлі з утепленням (мінеральна вата 18см та ізолююча мембрана, 1620 кв.м), утеплення фасаду будівлі (мінеральна вата 10 см), заміна вікон (65 </t>
    </r>
    <r>
      <rPr>
        <sz val="10"/>
        <color rgb="FF434343"/>
        <rFont val="Times New Roman"/>
        <family val="1"/>
        <charset val="204"/>
      </rPr>
      <t>шт.</t>
    </r>
    <r>
      <rPr>
        <sz val="10"/>
        <color theme="1"/>
        <rFont val="Times New Roman"/>
        <family val="1"/>
        <charset val="204"/>
      </rPr>
      <t>)</t>
    </r>
  </si>
  <si>
    <t>2018-2019</t>
  </si>
  <si>
    <t xml:space="preserve">Капітальний ремонт  ЗДО №5 Первомайської міської ради Харківської області </t>
  </si>
  <si>
    <t>заміна 99 вікон та 6 дверей на енергозберігаючі, ремонт покрівлі з утепленням  з пінополіуретанової композиції</t>
  </si>
  <si>
    <t xml:space="preserve">2017-2018 </t>
  </si>
  <si>
    <t>"Капітальний ремонт міської центральної бібліотеки" за підтримки GIZ</t>
  </si>
  <si>
    <t xml:space="preserve">ремонт покрівлі з утепленням  з пінополіуретанової композиції 10см, заміна 10 вікон по 4 секції на енергозберігаючі, утеплення фасаду  (мінеральна вата 10см) </t>
  </si>
  <si>
    <t>1,2378млн.грн від GiZ, 50,8 тис.грн від місцевого бюджету</t>
  </si>
  <si>
    <t>Капітальний ремонт кровлі КЗ "Первомайського ліцею №7 Первомайської міської ради Харківської області" в 2019-2021</t>
  </si>
  <si>
    <t xml:space="preserve">капітальний ремонт покрівлі ліцею з енергозберігаючими технологіями (утеплення мінеральною ватою 18см), заміна 194 вікон на  енергозберігаючі </t>
  </si>
  <si>
    <t>покрівля - 4,421млн.грн (обласний- 3,219млн.грн, місцевий-1,202млн.грн), вікна-9,884млн.грн (обласний- 6,720млн.грн, місцевий-3,164млн.грн)</t>
  </si>
  <si>
    <t xml:space="preserve"> 2019-2021 </t>
  </si>
  <si>
    <t>Капітальний ремонт по  заміні алюмінієвих вітражів на енергозберігаючі в будівлі комунального закладу «Палац культури «Хімік»</t>
  </si>
  <si>
    <t>заміні алюмінієвих вітражів на енергозберігаючі, загальною площею 460 кв.м</t>
  </si>
  <si>
    <t>1,513</t>
  </si>
  <si>
    <t xml:space="preserve">«Покращення умов надання первинної медичної допомоги у Первомайському ЦПМСД, м. Первомайський, Харківська область/KfW» від Українського Фонду Соціальних Інвестицій </t>
  </si>
  <si>
    <t>заміна вікон (78 шт.) та дверей (2шт.), утеплення фасаду будівлі (10 см мінеральна вата), капітальний ремонт покрівлі з утепленням (20 см мінеральна вата, 990 кв.м)</t>
  </si>
  <si>
    <t>10,911</t>
  </si>
  <si>
    <t>Енергосервіс будівлі Виконавчого комітету Первомайської міської ради (кошти енергосервісної компанії)</t>
  </si>
  <si>
    <t>встановлено індивідуальний тепловий пункт з погодним та погодинним регулюванням потужністю 329,315кВт</t>
  </si>
  <si>
    <t>0,884</t>
  </si>
  <si>
    <t>Енергосервіс будівлі  КЗ "Первомайський ліцей № 5 Первомайської міської ради Харківської області (кошти енергосервісної компанії)</t>
  </si>
  <si>
    <t>встановлено індивідуальний тепловий пункт з погодним та погодинним регулюванням потужністю 770кВт</t>
  </si>
  <si>
    <t>1,247</t>
  </si>
  <si>
    <t>Енергосервіс будівлі  КЗ "Первомайський ліцей № 6 Первомайської міської ради Харківської області" (кошти енергосервісної компанії)</t>
  </si>
  <si>
    <t>1,362</t>
  </si>
  <si>
    <t>Енергосервіс будівлі  КЗ "Первомайський ліцей № 7 Первомайської міської ради Харківської області" (кошти енергосервісної компанії)</t>
  </si>
  <si>
    <t>встановлено індивідуальний тепловий пункт з погодним та погодинним регулюванням потужністю 567кВт</t>
  </si>
  <si>
    <t>1,258</t>
  </si>
  <si>
    <t>Проєкт Північної екологічної фінансової корпорації НЕФКО "Підвищення енергоефективності у громадських будівлях та вуличному освітленні міста Первомайський Харківської області" КЗ "Первомайський Ліцей №3 "Успіх" Первомайської міської ради Харківської області", Первомайський заклад дошкільної освіти №14 "Барвінок" Первомайської міської ради Харківської області)</t>
  </si>
  <si>
    <t>у будівлях:  капітальний ремонт покрівлі (мінеральна вата 20 см), утеплено фасади (мінеральна вата 15 см), заміна  вікон (садок -171 шт.,  ліцей - 238шт.)  на енергозберігаючі з рекуператорами, заміна дверей (садок - 17шт., ліцей - 11 шт.)  та встановлено індивідуальний тепловий пункт (садок -200кВт.,  ліцей - 350кВт)</t>
  </si>
  <si>
    <t>13,721 млн.грн.-кредитні кошти, 196 тис.євро - грантові кошти,  2,503 млн.грн.- місцевий бюджет</t>
  </si>
  <si>
    <t>2019-2022</t>
  </si>
  <si>
    <t xml:space="preserve">Проєкт "Модернізація освітнього простору та зони відпочинку на подвір'ї ліцею №6" (міський конкурс "Бюджет участі" ) </t>
  </si>
  <si>
    <t>встановлено вуличні ліхтарі на сонячних батареях вуличні 60W-2шт.</t>
  </si>
  <si>
    <t>ні</t>
  </si>
  <si>
    <t>0,025</t>
  </si>
  <si>
    <t xml:space="preserve"> Проєкт "Збережемо енергію - збережемо майбутнє" в КЗ "Первомайський ліцей №6 Первомайської міської ради Харківської області" (міський конкурс "Бюджет участі") </t>
  </si>
  <si>
    <t>встановлено світильники на сонячних батареях вуличні (на фасаді будівлі) - 10 шт.</t>
  </si>
  <si>
    <t>0,029</t>
  </si>
  <si>
    <t>Заміна вікон та дверей на енергозберігаючі у комунальному закладі "Первомайський заклад дошкільної освіти (ясла-садок) №10 "Ромашка" Первомайської міської ради Харківської області" від Угорської Екуменічної Служби Допомоги в Україні</t>
  </si>
  <si>
    <t>заміна 78 вікон та 9 дверей на енергозберігаючі</t>
  </si>
  <si>
    <t>1,974</t>
  </si>
  <si>
    <t>Заміна вікон та дверей на енергозберігаючі у КЗ "Первомайський заклад дошкільної освіти (ясла-садок) №16 "Усмішка" Первомайської міської ради Харківської області" від Угорської Екуменічної Служби Допомоги в Україні</t>
  </si>
  <si>
    <t>заміна 120 вікон та 5 дверей на енергозберігаючі</t>
  </si>
  <si>
    <t>2,135</t>
  </si>
  <si>
    <t>Капітальний ремонт із заміни вікон та дверей в КЗ "Первомайський заклад дошкільної освіти (ясла-садок) №17 "Казка" Первомайської міської ради Харківської області" від Угорської Екуменічної Служби Допомоги в Україні та місцевий бюджет</t>
  </si>
  <si>
    <t>заміна 172 вікон та 7 дверей на енергозберігаючі</t>
  </si>
  <si>
    <t xml:space="preserve">3,195млн.грн.: 1,699млн.грн-Угорська Екуменічна Служби Допомоги в Україні, 1,494млн.грн - місцевий бюджет </t>
  </si>
  <si>
    <t>Облаштування комбінованої системи опалювання в Грушинському клубу-філії (встановлення теплового насосу)</t>
  </si>
  <si>
    <t>облаштування комбінованої системи опалювання, встановлення теплового насосу, потужність котлів 50 кВт</t>
  </si>
  <si>
    <t>2,0536млн.грн: 2,000млн.грн - грант по програмі "Polish aid", 0,0536млн.грн - місцевий бюджет</t>
  </si>
  <si>
    <t>Капітальний ремонт будівлі Ржавчицького саду (зараз відділення стаціонарного догляду для постійного або тимчасового проживання
Територіального центру соціального обслуговування)</t>
  </si>
  <si>
    <t>утеплення фасадів (мінеральна вата 10см), утеплення даху (мінеральна вата 10см), заміна 42вікон та 10дверей</t>
  </si>
  <si>
    <t>1,306 млн.грн - місцевий бюджет</t>
  </si>
  <si>
    <t>2012-2014, 2018-дах</t>
  </si>
  <si>
    <t>Встановлення котла твердопаливного в Ржавчицькому клубі-філії</t>
  </si>
  <si>
    <t>встановлення котла твердопаливного (потужність котла 75 кВт)</t>
  </si>
  <si>
    <t>0,287</t>
  </si>
  <si>
    <t xml:space="preserve">Заміна вікон на енергозберігаючі  в будівлі Виконавчого комітету Первомайської міської ради </t>
  </si>
  <si>
    <t xml:space="preserve">заміна 165 вікон на енергозберігаючі </t>
  </si>
  <si>
    <t>1,203</t>
  </si>
  <si>
    <t>* - Вкажіть стадію реалізації: 1) попередні наміри; 2) попереднє проектування (розробка ТЕО / бізнес-плану); 3) робоче проектування; 4) впровадження.</t>
  </si>
  <si>
    <t>** - Додатково вкажіть рік визначення вартості капітальних витрат / економії коштів, наприклад, «10 млн грн (2017 року)»</t>
  </si>
  <si>
    <t>Інформація про плановані проекти (заходи) щодо підвищення енергоефективності,  впровадження ВДЕ, модернізації енергетичного господарства починаючи з 2024 р</t>
  </si>
  <si>
    <t>Заміна системи опалювання терапевтичного корпусу КНП Первомайської ЦРЛ</t>
  </si>
  <si>
    <t>заміна системи опалювання терапевтичного корпусу</t>
  </si>
  <si>
    <t>попередні наміри</t>
  </si>
  <si>
    <t>2,810</t>
  </si>
  <si>
    <t>Модернізація системи опалення КНП Первомайської ЦРЛ</t>
  </si>
  <si>
    <t>модернізація системи опалення</t>
  </si>
  <si>
    <t>5,000</t>
  </si>
  <si>
    <t>Встановлення когенераційної установки  в котельні КНП Первомайської ЦРЛ</t>
  </si>
  <si>
    <t>встановлення когенераційної установки  в котельні лікарні</t>
  </si>
  <si>
    <t>4,000</t>
  </si>
  <si>
    <t xml:space="preserve">Утеплення фасаду та кровлі будівлі ФАП с.Грушине </t>
  </si>
  <si>
    <t xml:space="preserve">утеплення фасаду та кровлі будівлі </t>
  </si>
  <si>
    <t>1,600</t>
  </si>
  <si>
    <t xml:space="preserve">Модернізація системи опалення з облаштуванням індивідуального теплового пункту АЗПСМ №1 КНП Первомайської ЦПМСД </t>
  </si>
  <si>
    <t>Модернізація системи опалення з облаштуванням індивідуального теплового пункту для регулювання подачі тепла відповідно до погодних умов</t>
  </si>
  <si>
    <t>1,150</t>
  </si>
  <si>
    <t>Послуги з проведення сертифікації енергетичної ефективності будівель закладів відділу освіти Первомайської міської ради</t>
  </si>
  <si>
    <t>сертифікації енергетичної ефективності будівель закладів відділу освіти</t>
  </si>
  <si>
    <t>0,300</t>
  </si>
  <si>
    <t>7</t>
  </si>
  <si>
    <t>Капітальний ремонт будівлі комунального закладу "Первомайський ліцей №5 Первомайської міської ради Харківської області ", розташований за адресою: 64102, Харківська область, Лозівський район, м.Первомайський, вул.Кіндратьєва, буд. 5</t>
  </si>
  <si>
    <t>капітальний ремонт покрівлі з впровадженням енергозберігаючих технологій, утеплення фасаду, заміна всіх вікон та дверей на енергозберігаючі, встановлення індивідуального теплового пункту</t>
  </si>
  <si>
    <t>75,875</t>
  </si>
  <si>
    <t>8</t>
  </si>
  <si>
    <t>Капітальний ремонт будівлі комунального закладу "Первомайський ліцей №6 Первомайської міської ради Харківської області", розташованого за адресою: 64102, Харківська область, м.Первомайський, вул. Кіндратьєва, б/н</t>
  </si>
  <si>
    <t>76,393</t>
  </si>
  <si>
    <t>9</t>
  </si>
  <si>
    <t>Капітальний ремонт будівлі комунального закладу Первомайський ліцей №7 Первомайської міської ради Харківської області, розташованого за адресою: 64102, Харківська область, м.Первомайський, мікрорайон 4</t>
  </si>
  <si>
    <t>147,109</t>
  </si>
  <si>
    <t>10</t>
  </si>
  <si>
    <t>Капітальний ремонт будівлі комунального закладу «Первомайський заклад дошкільної освіти (ясла-садок) №5 «Малятко» комбінованого типу Первомайської міської ради Харківської області», розташованого за адресою: 64102, Харківська обл., м.Первомайський, м-н 1/2</t>
  </si>
  <si>
    <t>22,300</t>
  </si>
  <si>
    <t>11</t>
  </si>
  <si>
    <t>Капітальний ремонт будівлі комунального закладу «Первомайський заклад дошкільної освіти (ясла-садок) №10 "Ромашка" Первомайської міської ради Харківської області, розташованого за адресою: 64102, Харківська обл., м.Первомайський, мікрорайон 1/2</t>
  </si>
  <si>
    <t>20,500</t>
  </si>
  <si>
    <t>12</t>
  </si>
  <si>
    <t>Капітальний ремонт будівлі комунального закладу «Первомайський заклад дошкільної освіти (ясла-садок) №16 «Усмішка» Первомайської міської ради Харківської області», розташованого за адресою: 64102, Харківська обл., м.Первомайський, мікрорайон 4</t>
  </si>
  <si>
    <t>32,800</t>
  </si>
  <si>
    <t>Капітальний ремонт будівлі комунального закладу "Первомайський заклад дошкільної освіти (ясла-садок) №17 "Казка" Первомайської міської ради Харківської області, розташованого за адресою: 64102, Харківська обл., м.Первомайський, мікрорайон 6</t>
  </si>
  <si>
    <t>20,575</t>
  </si>
  <si>
    <t>Модернізація системи опалення будівлі територіального центру</t>
  </si>
  <si>
    <t>модернізація системи опалення будівлі</t>
  </si>
  <si>
    <t>2,000</t>
  </si>
  <si>
    <t>Модернізація системи водопостачання та водовідведення будівлі територіального центру</t>
  </si>
  <si>
    <t>модернізація системи водопостачання будівлі</t>
  </si>
  <si>
    <t>3,000</t>
  </si>
  <si>
    <t>Енергосервіс будівлі комунального закладу «Первомайський заклад дошкільної освіти (ясла-садок) №5 «Малятко» комбінованого типу Первомайської міської ради Харківської області»</t>
  </si>
  <si>
    <t>встановлено індивідуальний тепловий пункт потужністю 208,76 кВт, теплового насосу</t>
  </si>
  <si>
    <t>на  стадії впровадження</t>
  </si>
  <si>
    <t>кошти енргосервісної компанії</t>
  </si>
  <si>
    <t>Енергосервіс будівлі комунального закладу «Первомайський заклад дошкільної освіти (ясла-садок) №16 «Усмішка» Первомайської міської ради Харківської області»</t>
  </si>
  <si>
    <t>встановлено індивідуальний тепловий пункт потужністю266,21 кВт</t>
  </si>
  <si>
    <t>Енергосервіс будівлі комунального закладу «Первомайський заклад дошкільної освіти (ясла-садок) №17 «Казка» Первомайської міської ради Харківської області»</t>
  </si>
  <si>
    <t>встановлено індивідуальний тепловий пункт потужністю 233,41кВт</t>
  </si>
  <si>
    <t>(05748) 3-30-18 / pervzhilservis@ukr.net</t>
  </si>
  <si>
    <t>(05748) 3-50-27, komviddil-mvk@uk.net</t>
  </si>
  <si>
    <t>Директор КП"Жилсервіс" Ключка Владислав Володимирович</t>
  </si>
  <si>
    <t>Начальник відділу ЖКГ Лозовський Олександр Миколайович</t>
  </si>
  <si>
    <t>Задорожна Анна Петрівна</t>
  </si>
  <si>
    <t>Вороніна Юлія Миколаївна</t>
  </si>
  <si>
    <t>0507690852 /  anna0605.zador@gmail.com</t>
  </si>
  <si>
    <t>Загальна інформація про житлові будівлі</t>
  </si>
  <si>
    <t>Приватні будинки</t>
  </si>
  <si>
    <t>Будівлі одноквартирні</t>
  </si>
  <si>
    <t>Будівлі двоквартирні</t>
  </si>
  <si>
    <t>Будівлі багатоквартирні
 (1-3 поверхи)</t>
  </si>
  <si>
    <t>Будівлі багатоквартирні
 (4-6 поверхів)</t>
  </si>
  <si>
    <t>Будівлі багатоквартирні
 (7-12 поверхів)</t>
  </si>
  <si>
    <t>Будівлі багатоквартирні
 (понад 12 поверхів)</t>
  </si>
  <si>
    <t>Будівлі для колективного проживання (гуртожитки)</t>
  </si>
  <si>
    <t>Кількість житлових будівель всього в т.ч.:</t>
  </si>
  <si>
    <t>Площа житлових приміщень</t>
  </si>
  <si>
    <t>Площа нежитлових приміщень (без урахування місць загального користування)</t>
  </si>
  <si>
    <t>Кількість будівель, включених до системи автоматизованого збору інформації ОМС про енергоспоживання будівель</t>
  </si>
  <si>
    <t>Кількість квартир (будівель) з системою індивідуального опалення, ВСЬОГО, у т.ч.</t>
  </si>
  <si>
    <t xml:space="preserve"> - з газовими котлами</t>
  </si>
  <si>
    <t xml:space="preserve"> - з електричними котлами</t>
  </si>
  <si>
    <t xml:space="preserve"> - з твердопаливними котлами</t>
  </si>
  <si>
    <t>Характеристики багатоквартирних будинків з системою автономного теплопостачання</t>
  </si>
  <si>
    <t>Адреса багатоквартирного будинку</t>
  </si>
  <si>
    <t>Рік прийняття котельні в експлуатацію, (вказати)</t>
  </si>
  <si>
    <t>Вид палива, (вказати)</t>
  </si>
  <si>
    <t xml:space="preserve">Кількість котлів, од </t>
  </si>
  <si>
    <t>Загальна потужність котлів,
кВт</t>
  </si>
  <si>
    <t>ККД котлів,
%</t>
  </si>
  <si>
    <t>Річні витрати палива, 
тис. м³ (тонн)</t>
  </si>
  <si>
    <t>Довжина теплових мереж між котельною та будівлею, 
м</t>
  </si>
  <si>
    <t>Річне споживання енергії (палива) багатоквартирні будинки</t>
  </si>
  <si>
    <r>
      <rPr>
        <sz val="10"/>
        <color theme="1"/>
        <rFont val="Calibri"/>
        <family val="2"/>
        <charset val="204"/>
      </rPr>
      <t>тис. м</t>
    </r>
    <r>
      <rPr>
        <vertAlign val="superscript"/>
        <sz val="10"/>
        <color theme="1"/>
        <rFont val="Calibri"/>
        <family val="2"/>
        <charset val="204"/>
      </rPr>
      <t>3</t>
    </r>
  </si>
  <si>
    <t>Річне споживання енергії (палива) одноквартирними та двоквартирними будинками</t>
  </si>
  <si>
    <r>
      <rPr>
        <sz val="10"/>
        <color theme="1"/>
        <rFont val="Calibri"/>
        <family val="2"/>
        <charset val="204"/>
      </rPr>
      <t>тис. м</t>
    </r>
    <r>
      <rPr>
        <vertAlign val="superscript"/>
        <sz val="10"/>
        <color theme="1"/>
        <rFont val="Calibri"/>
        <family val="2"/>
        <charset val="204"/>
      </rPr>
      <t>3</t>
    </r>
  </si>
  <si>
    <t>Табл. 4.1</t>
  </si>
  <si>
    <r>
      <rPr>
        <b/>
        <sz val="10"/>
        <color theme="1"/>
        <rFont val="Calibri"/>
        <family val="2"/>
        <charset val="204"/>
      </rPr>
      <t xml:space="preserve">Місцеві об'єкти ВДЕ  </t>
    </r>
    <r>
      <rPr>
        <b/>
        <sz val="10"/>
        <color rgb="FFFF0000"/>
        <rFont val="Calibri"/>
        <family val="2"/>
        <charset val="204"/>
      </rPr>
      <t>(для 20__ року)</t>
    </r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</si>
  <si>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</si>
  <si>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t>Вітрові електростанції - відпуск електроенергії</t>
  </si>
  <si>
    <t>Малі, міні-, мікро- гідроелектростанції - відпуск ел. енергії</t>
  </si>
  <si>
    <t>Геотермальні електростанції - відпуск електроенергії</t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</si>
  <si>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</si>
  <si>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t>Середньорічна ціна енергії для багатоквартирних будинків (з ПДВ)</t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</si>
  <si>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</si>
  <si>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t>Середньорічна ціна енергії для одноквартирних та двоквартирних будинків (з ПДВ)</t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</si>
  <si>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</si>
  <si>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t>Обсяги капітальних витрат, залучених на реалізацію проєктів з підвищення енергетичної ефективності та розвитку відновлюваних джерел енергії в житлові будівлі (з ПДВ)</t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</si>
  <si>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</si>
  <si>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t xml:space="preserve"> </t>
  </si>
  <si>
    <t>Постачальник 1</t>
  </si>
  <si>
    <t>Постачальник 2</t>
  </si>
  <si>
    <t>Постачальник 3</t>
  </si>
  <si>
    <t>Постачальник 4</t>
  </si>
  <si>
    <t>Постачальник 5</t>
  </si>
  <si>
    <t>Постачальник 6</t>
  </si>
  <si>
    <t>Постачальник 7</t>
  </si>
  <si>
    <t>Постачальник 8</t>
  </si>
  <si>
    <t>Постачальник 9</t>
  </si>
  <si>
    <t>Постачальник 10</t>
  </si>
  <si>
    <t>Повна та скорочена назва підприємства (постачальник послуги)</t>
  </si>
  <si>
    <t>Код ЄДРПОУ</t>
  </si>
  <si>
    <t>Форма власності</t>
  </si>
  <si>
    <t>комунальна</t>
  </si>
  <si>
    <t>Телефон/ e-mail</t>
  </si>
  <si>
    <t>(05748)32235</t>
  </si>
  <si>
    <t>директор Черняк  Михайло Сергійович</t>
  </si>
  <si>
    <t>Характеристики котелень централізованого теплопостачання</t>
  </si>
  <si>
    <t>Назва та адреса котельні</t>
  </si>
  <si>
    <t>Назва теплопостачальної (теплогенеруючої) організації</t>
  </si>
  <si>
    <t>Кількість котлів,
шт.</t>
  </si>
  <si>
    <t xml:space="preserve"> 
Встановлена теплова потужність котельні,
 Гкал/год
</t>
  </si>
  <si>
    <t>Загальне приєднане теплове навантаження котельні,
Гкал/год</t>
  </si>
  <si>
    <t>Приєднане теплове навантаження на опалення,
Гкал/год</t>
  </si>
  <si>
    <t>Приєднане теплове навантаження на ГВП,
Гкал/год</t>
  </si>
  <si>
    <t>Тип котла (вказати для кожного котла)</t>
  </si>
  <si>
    <t xml:space="preserve"> 
Одинична теплова потужність кожного котла,
 Гкал/год
</t>
  </si>
  <si>
    <t>ККД кожного котла,
%</t>
  </si>
  <si>
    <t>Наявність утилізатора тепла вихідних газів (так/ні)</t>
  </si>
  <si>
    <t>Наявність баків-акумуляторів,
 (так/ні)</t>
  </si>
  <si>
    <t>Загальний об'єм баків-
акумуляторів,
м³</t>
  </si>
  <si>
    <t>Наявність 
АСУ ТП 
(так/ні)</t>
  </si>
  <si>
    <t>Наявність обліку відпущеної з котельні теплової енергії (так/ні)</t>
  </si>
  <si>
    <t>Річний відпуск теплової енергії з котельні,
Гкал</t>
  </si>
  <si>
    <t>Річний відпуск теплової енергії  на опалення,
Гкал</t>
  </si>
  <si>
    <t>Річний відпуск теплової енергії на ГВП,
Гкал</t>
  </si>
  <si>
    <t>Річне споживання води на підживлення мереж,
тис. м³</t>
  </si>
  <si>
    <t>Річне споживання електричної енергії,
тис. кВт·год</t>
  </si>
  <si>
    <t>Первомайське комунальне підприємство "Тепломережі"</t>
  </si>
  <si>
    <t>Топаз 3500</t>
  </si>
  <si>
    <t>RIELLO RTQ-400</t>
  </si>
  <si>
    <t>Топаз 500</t>
  </si>
  <si>
    <t>УКТМ-4 м.Первомайський, вул. Ринкова, 25а</t>
  </si>
  <si>
    <t>Топаз 600</t>
  </si>
  <si>
    <t>Топаз 800</t>
  </si>
  <si>
    <t>Характеристики теплоелектроцентралей (ТЕЦ)</t>
  </si>
  <si>
    <t>Назва та адреса теплоелектроцентралі</t>
  </si>
  <si>
    <t>Назва експлуатуючої організації</t>
  </si>
  <si>
    <t>Кількість, котлоагрегатів,
шт.</t>
  </si>
  <si>
    <t>Кількість, турбоагрегатів,
шт.</t>
  </si>
  <si>
    <t xml:space="preserve"> 
Встановлена теплова потужність ТЕЦ,
 Гкал/год
</t>
  </si>
  <si>
    <t xml:space="preserve"> 
Встановлена електрична потужність ТЕЦ,
 МВт
</t>
  </si>
  <si>
    <t>Загальне приєднане теплове навантаження ТЕЦ,
Гкал/год</t>
  </si>
  <si>
    <t>Загальне приєднане електричне навантаження ТЕЦ,
МВт</t>
  </si>
  <si>
    <t>Тип котлоагрегату</t>
  </si>
  <si>
    <t xml:space="preserve"> 
Одинична потужність котлоагрегату,
т /год
</t>
  </si>
  <si>
    <t>Тип турбо- генератора</t>
  </si>
  <si>
    <t xml:space="preserve"> 
Одинична потужність турбо- генератора,
МВА (МВт)
</t>
  </si>
  <si>
    <t>Наявність обліку відпущеної теплової енергії 
(так/ні)</t>
  </si>
  <si>
    <t>Річний відпуск теплової енергії з ТЕЦ,
Гкал</t>
  </si>
  <si>
    <t>Річний відпуск
 теплової
 енергії 
на опалення,
Гкал</t>
  </si>
  <si>
    <t>Річний відпуск
 теплової
 енергії 
на ГВП,
Гкал</t>
  </si>
  <si>
    <t>Річне споживання води,
тис. м³</t>
  </si>
  <si>
    <t>Річне споживання електричної енергії на технологічні потреби,
тис. кВт·год</t>
  </si>
  <si>
    <t>Характеристика існуючих теплових мереж опалення</t>
  </si>
  <si>
    <t>Назва та адреса котельні/ТЕЦ</t>
  </si>
  <si>
    <t xml:space="preserve">Тип системи теплопостачання (відкрита, закрита) </t>
  </si>
  <si>
    <t>Температурний графік 
(95/70 ºС і т.д.)</t>
  </si>
  <si>
    <t>Вид прокладання трубопроводів (підземна/ надземна, канальна/ безканальна)</t>
  </si>
  <si>
    <t xml:space="preserve">Найбільший умовний діаметр трубопроводу 
Ду (DN), 
мм </t>
  </si>
  <si>
    <t>Загальна протяжність теплової мережі у двотрубному обчисленні,
м</t>
  </si>
  <si>
    <t>Протяжність магістральних теплових мереж,
м</t>
  </si>
  <si>
    <t>Протяжність розподільчих теплових мереж,
м</t>
  </si>
  <si>
    <t>Експлуатаційні (фактичні) втрати теплової енергії в мережах, %</t>
  </si>
  <si>
    <t>Загальна протяжність аварійних ділянок труб теплових мереж, 
м</t>
  </si>
  <si>
    <t>Протяжність аварійних ділянок магістральних теплових мереж, 
м</t>
  </si>
  <si>
    <t>Протяжність аварійних ділянок розподільчих теплових мереж, 
м</t>
  </si>
  <si>
    <t>Загальна протяжність ділянок теплових мереж, які замінені на попередньо-
ізольовані трубопроводи, 
м</t>
  </si>
  <si>
    <t>Протяжність ділянок магістральних теплових мереж, які замінені на попередньо-
ізольовані трубопроводи, 
м</t>
  </si>
  <si>
    <t>Протяжність ділянок розподільчих теплових мереж , які замінені на попередньо-
ізольовані трубопроводи,
м</t>
  </si>
  <si>
    <t>Кількість підвищувальних насосних станцій (НС), 
шт.</t>
  </si>
  <si>
    <t>Річне споживання електричної енергії НС,
тис. кВт·год</t>
  </si>
  <si>
    <t>Кількість ЦТП,
шт.</t>
  </si>
  <si>
    <t xml:space="preserve">Кількість ЦТП з вузлами обліку теплової енергії, шт.
</t>
  </si>
  <si>
    <t>Річне споживання електричної енергії ЦТП,
тис. кВт·год</t>
  </si>
  <si>
    <t>Кількість приєднаних будівель до теплових мереж,
шт.</t>
  </si>
  <si>
    <t>Кількість приєднаних будівель з ІТП,
шт.</t>
  </si>
  <si>
    <t>закрита</t>
  </si>
  <si>
    <t>95/70</t>
  </si>
  <si>
    <t>підз/надз</t>
  </si>
  <si>
    <t>Характеристика існуючих теплових мереж гарячого водопостачання</t>
  </si>
  <si>
    <t>Загальна протяжність теплової мережі у однотрубному обчисленні,
м</t>
  </si>
  <si>
    <t>Загальна інформація про будівлі, які приєднані до централізованого теплопостачання</t>
  </si>
  <si>
    <t>Житлові будівлі, всього</t>
  </si>
  <si>
    <t>Багатоквартирні будинки</t>
  </si>
  <si>
    <t>Гуртожитки</t>
  </si>
  <si>
    <t xml:space="preserve"> одно- і двоквартирні будинки</t>
  </si>
  <si>
    <t>Бюджетні установи</t>
  </si>
  <si>
    <t>Інші непобутові споживачі</t>
  </si>
  <si>
    <t>Кількість будівель, які приєднані до систем централізованого теплопостачання, всього</t>
  </si>
  <si>
    <t>шт.</t>
  </si>
  <si>
    <t>Кількість домогосподарств, приєднаних до систем централізованого теплопостачання</t>
  </si>
  <si>
    <t>Кількість теплових вводів в будівлі</t>
  </si>
  <si>
    <t>Кількість будівель, які приєднані до систем централізованого теплопостачання, оснащених вузлами комерційного обліку теплової енергії</t>
  </si>
  <si>
    <t>Опалювана площа будівель, які приєднані до систем централізованого теплопостачання, оснащених вузлами комерційного обліку теплової енергії</t>
  </si>
  <si>
    <t>Кількість будівель, які приєднані до систем централізованого теплопостачання, оснащених вузлами комерційного обліку послуги з постачання гарячої води</t>
  </si>
  <si>
    <t>Опалювана площа будівель, які приєднані до систем централізованого теплопостачання, оснащених вузлами комерційного обліку послуги з постачання гарячої води</t>
  </si>
  <si>
    <t>Кількість будівель, які приєднані до систем централізованого теплопостачання, оснащених вузлами розподільного обліку теплової енергії</t>
  </si>
  <si>
    <t>Опалювана площа будівель, які приєднані до систем централізованого теплопостачання, оснащених вузлами розподільного обліку теплової енергії</t>
  </si>
  <si>
    <t>Кількість будівель, які приєднані до систем централізованого теплопостачання, оснащених індивідуальними тепловими пунктами</t>
  </si>
  <si>
    <t>Опалювана площ будівель, які приєднані до систем централізованого теплопостачання, оснащених індивідуальними тепловими пунктами</t>
  </si>
  <si>
    <t>Теплове навантаження будівель на опалення</t>
  </si>
  <si>
    <t>Гкал/год</t>
  </si>
  <si>
    <t>Теплове навантаження будівель на ГВП</t>
  </si>
  <si>
    <t>Характеристика опалювальних сезонів</t>
  </si>
  <si>
    <t>Опалювальний сезон, рр.</t>
  </si>
  <si>
    <t>Дата початку сезону</t>
  </si>
  <si>
    <t>Дата закінчення сезону</t>
  </si>
  <si>
    <t>Фактична тривалість опалювального періоду, 
дні</t>
  </si>
  <si>
    <t>Сер. фактична температура зовн. повітря в опалювальний сезон, 
ºС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</si>
  <si>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</si>
  <si>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</si>
  <si>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</si>
  <si>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</si>
  <si>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</si>
  <si>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</si>
  <si>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</si>
  <si>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Виробничі показники теплопостачального (теплогенеруючого) підприємства</t>
  </si>
  <si>
    <t xml:space="preserve">Загальний обсяг теплової енергії, виробленої на джерелах теплової енергії </t>
  </si>
  <si>
    <t xml:space="preserve">Кількість теплової енергії, виробленої з відновлювальних джерел енергії </t>
  </si>
  <si>
    <t xml:space="preserve">Кількість теплової енергії, виробленої з використанням скидної (покупної) теплової енергії </t>
  </si>
  <si>
    <t xml:space="preserve">Кількість теплової енергії, виробленої в результаті комбінованого виробництва теплової та електричної енергії </t>
  </si>
  <si>
    <t>Витрати умовного палива на виробництво теплової енергії</t>
  </si>
  <si>
    <t>т у.п.</t>
  </si>
  <si>
    <t>Виробництво електричної енергії (для ТЕЦ/КГУ)</t>
  </si>
  <si>
    <t>Витрати умовного палива на виробництво електричної енергії (для ТЕЦ/КГУ)</t>
  </si>
  <si>
    <t>Кількість теплової енергії відпущеної в теплові мережі</t>
  </si>
  <si>
    <t>Втрати теплової енергії в теплових мережах</t>
  </si>
  <si>
    <t>Кількість теплової енергії поставленої (реалізованої) споживачам теплової енергії, ВСЬОГО, в т.ч.</t>
  </si>
  <si>
    <t>На опалення, ВСЬОГО в т.ч.:</t>
  </si>
  <si>
    <t>11.1</t>
  </si>
  <si>
    <t>для побутових споживачів</t>
  </si>
  <si>
    <t xml:space="preserve"> - в багатоквартирних будинках</t>
  </si>
  <si>
    <t xml:space="preserve"> - в гуртожитках</t>
  </si>
  <si>
    <t xml:space="preserve"> - в одноквартирних і двоквартирних будинках</t>
  </si>
  <si>
    <t>11.2</t>
  </si>
  <si>
    <t>для бюджетних установ</t>
  </si>
  <si>
    <t>11.3</t>
  </si>
  <si>
    <t>для інших непобутових споживачів</t>
  </si>
  <si>
    <t>На гаряче водопостачання, ВСЬОГО в т.ч.:</t>
  </si>
  <si>
    <t>12.1</t>
  </si>
  <si>
    <t>12.2</t>
  </si>
  <si>
    <t>Теплова енергія на власні потреби</t>
  </si>
  <si>
    <t>Теплове навантаження ВСЬОГО, в т.ч.</t>
  </si>
  <si>
    <t>14.1</t>
  </si>
  <si>
    <t xml:space="preserve"> - опалення</t>
  </si>
  <si>
    <t>14.2</t>
  </si>
  <si>
    <t xml:space="preserve"> - ГВП</t>
  </si>
  <si>
    <t>Споживання електричної енергії ВСЬОГО, в т.ч.</t>
  </si>
  <si>
    <t>15.1</t>
  </si>
  <si>
    <t xml:space="preserve"> - при виробництві теплової енергії</t>
  </si>
  <si>
    <t>15.2</t>
  </si>
  <si>
    <t xml:space="preserve"> - на транспортування теплової енергії</t>
  </si>
  <si>
    <t>Табл. 8.1</t>
  </si>
  <si>
    <t>Річне споживання енергії (палива) будівлями у сфері теплопостачання + транспорт*</t>
  </si>
  <si>
    <t>* - також зазначити дані для транспортних засобів, що знаходяться на балансі підприємств</t>
  </si>
  <si>
    <t>Електрична енергія (споживання)</t>
  </si>
  <si>
    <t xml:space="preserve"> 1.1</t>
  </si>
  <si>
    <t>Електрична енергія (реактивна)</t>
  </si>
  <si>
    <t>тис. кВАр</t>
  </si>
  <si>
    <t>Придбання скидного тепла</t>
  </si>
  <si>
    <t>Бензин</t>
  </si>
  <si>
    <t>тис. л</t>
  </si>
  <si>
    <t>Дизель</t>
  </si>
  <si>
    <t>Скраплений (зріджений) газ</t>
  </si>
  <si>
    <t>Стиснений газ (метан)</t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</si>
  <si>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</si>
  <si>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t>Табл. 8.2</t>
  </si>
  <si>
    <t>Річне споживання за видами палива</t>
  </si>
  <si>
    <t>Відходи</t>
  </si>
  <si>
    <t>Інше</t>
  </si>
  <si>
    <r>
      <rPr>
        <b/>
        <sz val="10"/>
        <color theme="1"/>
        <rFont val="Calibri"/>
        <family val="2"/>
        <charset val="204"/>
      </rPr>
      <t xml:space="preserve">Теплоелектроцентралі </t>
    </r>
    <r>
      <rPr>
        <b/>
        <sz val="10"/>
        <color rgb="FFFF0000"/>
        <rFont val="Calibri"/>
        <family val="2"/>
        <charset val="204"/>
      </rPr>
      <t>(для 20__ року)</t>
    </r>
  </si>
  <si>
    <t>ТЕЦ-1</t>
  </si>
  <si>
    <t>ТЕЦ-2</t>
  </si>
  <si>
    <t>ТЕЦ-3</t>
  </si>
  <si>
    <t>ТЕЦ-4</t>
  </si>
  <si>
    <t>ТЕЦ-5</t>
  </si>
  <si>
    <t>ТЕЦ-6</t>
  </si>
  <si>
    <t>ТЕЦ-7</t>
  </si>
  <si>
    <t>ТЕЦ-8</t>
  </si>
  <si>
    <t>ТЕЦ-9</t>
  </si>
  <si>
    <t>ТЕЦ-10</t>
  </si>
  <si>
    <t>Відпуск електричної енергії</t>
  </si>
  <si>
    <t>Відпуск теплової енергії, всього, у тому числі:</t>
  </si>
  <si>
    <t xml:space="preserve"> - на потреби громади</t>
  </si>
  <si>
    <t xml:space="preserve"> - за межі громади (на потреби інших громад)</t>
  </si>
  <si>
    <t>Оцінка ефективності когенерації</t>
  </si>
  <si>
    <t>Середій ККД за тепловою енергією</t>
  </si>
  <si>
    <t>%%</t>
  </si>
  <si>
    <t>Середій ККД за електричною енергією</t>
  </si>
  <si>
    <t>Реалізовано теплової енергії споживачам</t>
  </si>
  <si>
    <t>Втрати в теплових мережах</t>
  </si>
  <si>
    <t>Табл. 10</t>
  </si>
  <si>
    <r>
      <rPr>
        <b/>
        <sz val="10"/>
        <color theme="1"/>
        <rFont val="Calibri"/>
        <family val="2"/>
        <charset val="204"/>
      </rPr>
      <t>Котельні</t>
    </r>
    <r>
      <rPr>
        <b/>
        <sz val="10"/>
        <color rgb="FFFF0000"/>
        <rFont val="Calibri"/>
        <family val="2"/>
        <charset val="204"/>
      </rPr>
      <t xml:space="preserve"> (для 2023 року)</t>
    </r>
  </si>
  <si>
    <t>котельня-1</t>
  </si>
  <si>
    <t>котельня-2</t>
  </si>
  <si>
    <t>котельня-3</t>
  </si>
  <si>
    <t>котельня-4</t>
  </si>
  <si>
    <t>котельня-5</t>
  </si>
  <si>
    <t>УКТМ-1</t>
  </si>
  <si>
    <t>УКТМ-2</t>
  </si>
  <si>
    <t>УКТМ-3</t>
  </si>
  <si>
    <t>УКТМ-4</t>
  </si>
  <si>
    <t>УКТМ-5</t>
  </si>
  <si>
    <t>УКТМ-6</t>
  </si>
  <si>
    <t>УКТМ-7</t>
  </si>
  <si>
    <t>Біогаз</t>
  </si>
  <si>
    <t>Біометан</t>
  </si>
  <si>
    <t>Інші біогази (звалищний, мул, с/г)</t>
  </si>
  <si>
    <t>Покупна теплова енергія</t>
  </si>
  <si>
    <t>Відпуск теплової енергії</t>
  </si>
  <si>
    <t>Оцінка ефективності (ККД) виробництва ТЕ</t>
  </si>
  <si>
    <r>
      <rPr>
        <b/>
        <sz val="10"/>
        <color theme="1"/>
        <rFont val="Calibri"/>
        <family val="2"/>
        <charset val="204"/>
      </rPr>
      <t xml:space="preserve">Когенераційні установки* </t>
    </r>
    <r>
      <rPr>
        <b/>
        <sz val="10"/>
        <color rgb="FFFF0000"/>
        <rFont val="Calibri"/>
        <family val="2"/>
        <charset val="204"/>
      </rPr>
      <t xml:space="preserve"> (для 20__ року)</t>
    </r>
  </si>
  <si>
    <t>* - установки, що знаходяться на балансі підприємств теплопостачання, водопостачання/водовідведення, управління побутовими відходами та інших організацій (комунальних і приватних)</t>
  </si>
  <si>
    <t>КГУ-1</t>
  </si>
  <si>
    <t>КГУ-2</t>
  </si>
  <si>
    <t>КГУ-3</t>
  </si>
  <si>
    <t>КГУ-4</t>
  </si>
  <si>
    <t>КГУ-5</t>
  </si>
  <si>
    <t>КГУ-6</t>
  </si>
  <si>
    <t>КГУ-7</t>
  </si>
  <si>
    <t>КГУ-8</t>
  </si>
  <si>
    <t>КГУ-9</t>
  </si>
  <si>
    <t>КГУ-10</t>
  </si>
  <si>
    <t>Біометан (біогаз доведений до якості природного газу)</t>
  </si>
  <si>
    <t>Звалищний газ</t>
  </si>
  <si>
    <t>Газ каналізаційно-очисних станцій</t>
  </si>
  <si>
    <t>Газ із відходів тваринництва/птахівництва</t>
  </si>
  <si>
    <t>Газ із твердих побутових відходів</t>
  </si>
  <si>
    <t>Газ із промислових відходів</t>
  </si>
  <si>
    <t>Інші біогази</t>
  </si>
  <si>
    <r>
      <rPr>
        <b/>
        <sz val="10"/>
        <color theme="1"/>
        <rFont val="Calibri"/>
        <family val="2"/>
        <charset val="204"/>
      </rPr>
      <t xml:space="preserve">Місцеві об'єкти ВДЕ  </t>
    </r>
    <r>
      <rPr>
        <b/>
        <sz val="10"/>
        <color rgb="FFFF0000"/>
        <rFont val="Calibri"/>
        <family val="2"/>
        <charset val="204"/>
      </rPr>
      <t>(для 20__ року)</t>
    </r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</si>
  <si>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</si>
  <si>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</si>
  <si>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t>Середньорічна ціна енергії для будівель у сфері теплопостачання + транспорт* (з ПДВ)</t>
  </si>
  <si>
    <t>Електрична енергія (активна)</t>
  </si>
  <si>
    <t>грн/кВр</t>
  </si>
  <si>
    <t>грн/л</t>
  </si>
  <si>
    <t>23,11/24,64</t>
  </si>
  <si>
    <t>27,64/29,34</t>
  </si>
  <si>
    <t>25,56/28,25</t>
  </si>
  <si>
    <t>21,50/23,56</t>
  </si>
  <si>
    <t>23,32/25,66</t>
  </si>
  <si>
    <t>51,59/53,56</t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</si>
  <si>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</si>
  <si>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t>Обсяги нарахування коштів за спожиту теплову енергію в розрізі теплопостачальних підприємств (з ПДВ)</t>
  </si>
  <si>
    <t>На опалення, всього в т.ч.:</t>
  </si>
  <si>
    <t xml:space="preserve"> - побутові споживачі</t>
  </si>
  <si>
    <t xml:space="preserve"> - бюджетні установи</t>
  </si>
  <si>
    <t xml:space="preserve"> - інші непобутові споживачі</t>
  </si>
  <si>
    <t>На гаряче водопостачання, всього в т.ч.:</t>
  </si>
  <si>
    <t>2.3</t>
  </si>
  <si>
    <t>' - інші непобутові споживачі</t>
  </si>
  <si>
    <t>Загальна вартість, всього в т.ч.:</t>
  </si>
  <si>
    <t>3.3</t>
  </si>
  <si>
    <t>Вартість ресурсів, спожитих на потреби теплопостачального (теплогенеруючого) підприємства  (з ПДВ)</t>
  </si>
  <si>
    <t>Біомаса (пелети)</t>
  </si>
  <si>
    <t>Біомаса (тріска)</t>
  </si>
  <si>
    <t>Біомаса (дрова)</t>
  </si>
  <si>
    <t>Мазут</t>
  </si>
  <si>
    <t>Інший вид палива (вказати)</t>
  </si>
  <si>
    <t>Вода</t>
  </si>
  <si>
    <t>Покупне скидне тепло технологічних процесів</t>
  </si>
  <si>
    <t>Вартість енергоресурсів, всього</t>
  </si>
  <si>
    <t>Обсяги капітальних витрат, залучених на реалізацію проєктів з підвищення енергетичної ефективності та розвитку відновлюваних джерел енергії в об'єкти теплопостачання (з ПДВ)</t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</si>
  <si>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</si>
  <si>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t>Встановленняя конденсаторних батарей для компенсування реактивної енергії</t>
  </si>
  <si>
    <t>Встановленняя конденсаторних батарей для компенсування реактивної енергії на в електрощитових котелень № 1-5 та УКТМ-1</t>
  </si>
  <si>
    <t>виконано</t>
  </si>
  <si>
    <t>18 (2014 рік)</t>
  </si>
  <si>
    <t>2010-2013</t>
  </si>
  <si>
    <t>Встановлення частотних перетворювачів на мережевих насосах у 2014- 2015 роках</t>
  </si>
  <si>
    <t xml:space="preserve">Встановлення частотного перетворювача на мережевий насос на котельнях  № 1-5 та УКТМ-1 за власні кошти підприємства </t>
  </si>
  <si>
    <t>1574,9 (2017 рік)</t>
  </si>
  <si>
    <t>2014-2015</t>
  </si>
  <si>
    <t>Встановлення когенераційних установок на котельнях</t>
  </si>
  <si>
    <t>встановлення когенераційних установок на котельнях 1-5, УКТМ 1-7</t>
  </si>
  <si>
    <t>нема даних</t>
  </si>
  <si>
    <t>Придбання та подальша заміна регуляторів тиску підживлювання води в котельнях №1,2,4,5, УКТМ-1</t>
  </si>
  <si>
    <t>заміна регуляторів тиску підживлювання води в котельнях</t>
  </si>
  <si>
    <t>Капітальний ремонт котлів (6 котлів) - котельня 1-5, УКТМ1-7</t>
  </si>
  <si>
    <t>ремонт котлів</t>
  </si>
  <si>
    <t>Ізоляція трубопроводів надземної прокладки</t>
  </si>
  <si>
    <t>ізоляція трубопроводів для підвищення енергоефективності систем теплопостачання, зменшення втрат тепла, підвищення надійності системи, щорічно (розрахунок до 2030року)</t>
  </si>
  <si>
    <t>Встановлення нових турбулізаторів з нержавіючої сталі в котли (котельня 1-5, УКТМ1-6)</t>
  </si>
  <si>
    <t>встановлення нових турбулізаторів з нержавіючої сталі в котли для покращення процесу теплообміну в котлах, що призводить до більш ефективного використання палива та зниження експлуатаційних витрат</t>
  </si>
  <si>
    <t>0,528</t>
  </si>
  <si>
    <t>Поточний ремонт мереж теплопостачання</t>
  </si>
  <si>
    <t>поточний ремонт мереж теплопостачання для зменшення втрат тепла та технічних проблем у мережах</t>
  </si>
  <si>
    <t>3,5</t>
  </si>
  <si>
    <t>Реконструкція теплових мереж</t>
  </si>
  <si>
    <t>заміна старих теплових мереж на ППУ. Економічнй ефект складає котельня1 -11,51р., котельня 2 - 10.61р. Котельня 3 -12,27р., котельня4 - 13,95р, котельня 5 - 12,06р., УКТМ 1- 13,64р., уктм4 - 12,65р, УКТМ5 - 8,39р, УКТМ6 - 12,01р, УКТМ-7 -6,82р.</t>
  </si>
  <si>
    <t>котельня1-1033, Котельня2 -1124,1, котельня3 -1827,6, котельня4 -1302,2, котельня5 -947,7, УКТМ1 -1060,4, УКТМ4- 721,4,УКТМ5-410,4, УКТМ 6-582,0, УКТМ7- 1182,5</t>
  </si>
  <si>
    <t>Режимна наладка котлів</t>
  </si>
  <si>
    <t>режимна наладка котлів, щорічно (розрахунок до 2030року)</t>
  </si>
  <si>
    <t>Загальна інформація про систему централізованого водопостачання і водовідведення</t>
  </si>
  <si>
    <t>Значення</t>
  </si>
  <si>
    <t>Чисельність населення, яке охоплене послугою централізованого водопостачання</t>
  </si>
  <si>
    <t>чол.</t>
  </si>
  <si>
    <t>Чисельність населення, яке охоплене послугою централізованого водовідведення</t>
  </si>
  <si>
    <t>Кількість споживачів послуг централізованого водопостачання</t>
  </si>
  <si>
    <t xml:space="preserve"> - інші споживачі</t>
  </si>
  <si>
    <t>Кількість споживачів послуг централізованого водовідведення</t>
  </si>
  <si>
    <t>Кількість споживачів, які мають комерційні вузли обліку води</t>
  </si>
  <si>
    <t>Кількість водозабірних споруд з поверхневих джерел водопостачання</t>
  </si>
  <si>
    <t>Середньодобовий дебіт (продуктивність) поверхневих джерел водопостачання</t>
  </si>
  <si>
    <t>м³/год</t>
  </si>
  <si>
    <t>Кількість водозабірних споруд з підземних джерел водопостачання (свердловин)</t>
  </si>
  <si>
    <t>Середньодобовий дебіт свердловин</t>
  </si>
  <si>
    <t>Загальна кількість насосних станцій, всього в т.ч:</t>
  </si>
  <si>
    <t xml:space="preserve"> - насосні станції першого підйому</t>
  </si>
  <si>
    <t xml:space="preserve"> - насосні станції другого підйому</t>
  </si>
  <si>
    <t xml:space="preserve"> - насосні станції третього підйому</t>
  </si>
  <si>
    <t>Кількість водонапірних башт</t>
  </si>
  <si>
    <t>Довжина мереж централізованого водопостачання</t>
  </si>
  <si>
    <t>км</t>
  </si>
  <si>
    <t>Довжина мереж централізованого водопостачання, які потребують заміни</t>
  </si>
  <si>
    <t>Кількість очисних споруд централізованого водовідведення</t>
  </si>
  <si>
    <t>Виробнича потужність очисних споруд водовідведення</t>
  </si>
  <si>
    <t>м³/добу</t>
  </si>
  <si>
    <t>Кількість насосних станцій водовідведення</t>
  </si>
  <si>
    <t>Довжина мереж централізованого водовідведення</t>
  </si>
  <si>
    <t>Довжина мереж централізованого водовідведення, які потребують заміни</t>
  </si>
  <si>
    <t>Обсяги використання води у системі централізованого водопостачання та водовідведення</t>
  </si>
  <si>
    <t>ІІ півріччя 2020</t>
  </si>
  <si>
    <t>Річний обсяг виробництва питної води</t>
  </si>
  <si>
    <t>Річний обсяг втрат води</t>
  </si>
  <si>
    <t xml:space="preserve"> - при виробництві питної води</t>
  </si>
  <si>
    <t xml:space="preserve"> - при транспортуванні питної води</t>
  </si>
  <si>
    <t>Річний обсяг питного водопостачання споживачам</t>
  </si>
  <si>
    <t>Річний обсяг водовідведення</t>
  </si>
  <si>
    <t>Річний обсяг скидання очищених стічних вод</t>
  </si>
  <si>
    <t>Обсяги постачання води за категоріями споживачів</t>
  </si>
  <si>
    <t>Побутові споживачі</t>
  </si>
  <si>
    <t>Інші споживачі</t>
  </si>
  <si>
    <t xml:space="preserve"> - об’єкти промисловості</t>
  </si>
  <si>
    <t xml:space="preserve"> - об’єкти комунального господарства і благоустрою</t>
  </si>
  <si>
    <t xml:space="preserve"> - об’єкти сільського господарства</t>
  </si>
  <si>
    <t xml:space="preserve"> - об’єкти інших сфер послуг</t>
  </si>
  <si>
    <t xml:space="preserve">Загальний обсяг водопостачання </t>
  </si>
  <si>
    <t>Характеристики насосних станцій у системі централізованого водопостачання та водовідведення</t>
  </si>
  <si>
    <t>Назва насосної станції</t>
  </si>
  <si>
    <t>Рік прийняття в експлуатацію</t>
  </si>
  <si>
    <t>Максимальна продуктивність насосної станції,
м³/год</t>
  </si>
  <si>
    <t>Середньо- добова продуктивність насосної станції, 
м³/добу</t>
  </si>
  <si>
    <t>Кількість насосних агрегатів,
шт.</t>
  </si>
  <si>
    <t>Кількість задіяних насосних агрегатів,
шт.</t>
  </si>
  <si>
    <t>Кількість резервних насосних агрегатів,
шт.</t>
  </si>
  <si>
    <t>Загальна електрична потужність насосних агрегатів, 
кВт</t>
  </si>
  <si>
    <t>Електрична задіяних насосних агрегатів,
кВт</t>
  </si>
  <si>
    <t>Електрична резервних насосних агрегатів,
кВт</t>
  </si>
  <si>
    <t>Наявність автоматичного регулювання
(частотні перетворювачі, пристрої плавного пуску),
так/ні</t>
  </si>
  <si>
    <t>Насосні станції централізованого водопостачання</t>
  </si>
  <si>
    <t>Насосна станція ІІ питного підйому</t>
  </si>
  <si>
    <t>Насосні станції централізованого водовідведення</t>
  </si>
  <si>
    <t>Головна каналізаційна насосна станція</t>
  </si>
  <si>
    <t>каналізаційна станція</t>
  </si>
  <si>
    <t>Характеристики свердловин у системі централізованого водопостачання</t>
  </si>
  <si>
    <t>Назва (місцерозташування) свердловини</t>
  </si>
  <si>
    <t>Максимальний дебіт свердловини,
м³/год</t>
  </si>
  <si>
    <t>арт.свердловина 9а, вул.Миру № 57-Н</t>
  </si>
  <si>
    <t>арт.свердловина 12, вул. Пристанційна №1-Н</t>
  </si>
  <si>
    <t>арт.свердловина 14, вул. Миру</t>
  </si>
  <si>
    <t>арт, свердловина 1, б/а</t>
  </si>
  <si>
    <t>в резерві</t>
  </si>
  <si>
    <t>арт.свердловина 10, б/а</t>
  </si>
  <si>
    <t>арт. свердловина 13, б/а</t>
  </si>
  <si>
    <t>свердловина 1, с.Грушине, вул.Шкільна,3</t>
  </si>
  <si>
    <t>свердловина 2, с.Грушине, вул. Центральна</t>
  </si>
  <si>
    <t>свердловина 3, с. Караченців, вул. Степова</t>
  </si>
  <si>
    <t>свердловина 4, с.Грушине, вул.Первомайська</t>
  </si>
  <si>
    <t>Характеристики водонапірних башт у системах централізованого водопостачання</t>
  </si>
  <si>
    <t>Назва (місцерозташування) водонапірної башти</t>
  </si>
  <si>
    <t>Корисна місткість резервуарів (баків),
 м³</t>
  </si>
  <si>
    <t>Максимальна продуктивність насосних агрегатів,
м³/год</t>
  </si>
  <si>
    <t>Електрична потужність насосних агрегатів, 
кВт</t>
  </si>
  <si>
    <t>Наявність автоматичного регулювання (пристрої плавного пуску),
так/ні</t>
  </si>
  <si>
    <t>...</t>
  </si>
  <si>
    <t>Характеристики очисних споруд у системі централізованого водовідведення</t>
  </si>
  <si>
    <t>Назва очисної споруди</t>
  </si>
  <si>
    <t>Максимальна продуктивність очисних споруд,
м³/год</t>
  </si>
  <si>
    <t>Середньо- добова продуктивність очисних споруд, 
м³/добу</t>
  </si>
  <si>
    <t xml:space="preserve">Річні обсяги скидання стічних вод до водних об’єктів, 
тис. м³ 
</t>
  </si>
  <si>
    <t xml:space="preserve">Обсяг утворених осадів стічних вод, що направляється на поля фільтрації, 
тис. м³ </t>
  </si>
  <si>
    <t>Кількість компресорних установок, 
шт.</t>
  </si>
  <si>
    <t>Загальна електрична потужність приводів компресорних установок, 
кВт</t>
  </si>
  <si>
    <t>Наявність автоматичного регулювання компресорних установок,
так/ні</t>
  </si>
  <si>
    <t>Наявність автоматичного регулювання насосних агрегатів,
так/ні</t>
  </si>
  <si>
    <t>Загальне річне споживання електричної енергії,
тис. кВт·год</t>
  </si>
  <si>
    <t>Річне споживання електричної енергії компресорними установками,
тис. кВт·год</t>
  </si>
  <si>
    <t>Річне споживання електричної енергії насосними агрегатами,
тис. кВт·год</t>
  </si>
  <si>
    <t>Річне споживання електричної енергії іншим обладнанням,
тис. кВт·год</t>
  </si>
  <si>
    <t>Інформація про поводження із осадами стічних вод</t>
  </si>
  <si>
    <t>Обсяг утворених осадів стічних вод</t>
  </si>
  <si>
    <t>Обсяг утворених осадів стічних вод (в абсолютній сухій речовині)</t>
  </si>
  <si>
    <t>Обсяг накопичених осадів стічних вод</t>
  </si>
  <si>
    <t>Обсяг накопичених осадів стічних вод (в абсолютній сухій речовині)</t>
  </si>
  <si>
    <t>Обсяг зневоднених осадів стічних вод</t>
  </si>
  <si>
    <t>Обсяг утилізованих осадів стічних вод</t>
  </si>
  <si>
    <t xml:space="preserve"> - з виробництвом біогазу</t>
  </si>
  <si>
    <t xml:space="preserve"> - з виробництвом енергії</t>
  </si>
  <si>
    <t>Обсяг споживання природного газу для термічної утилізації осаду</t>
  </si>
  <si>
    <t>Обсяг виробництва електричної енергії</t>
  </si>
  <si>
    <t>Обсяг виробництва теплової енергії</t>
  </si>
  <si>
    <t>Обсяг виробництва біогазу</t>
  </si>
  <si>
    <t>Обсяг виробництва компосту</t>
  </si>
  <si>
    <t>Обсяги споживання електричної енергії на централізоване водопостачання і водовідведення</t>
  </si>
  <si>
    <t>Електрична енергія, спожита в системі водопостачання, всього</t>
  </si>
  <si>
    <t xml:space="preserve"> - на виробництво питної води</t>
  </si>
  <si>
    <t xml:space="preserve"> - на транспортування питної води</t>
  </si>
  <si>
    <t xml:space="preserve"> - на інші потреби</t>
  </si>
  <si>
    <t>Електрична енергія, спожита в системі водовідведення, всього</t>
  </si>
  <si>
    <t xml:space="preserve"> - на транспортування стічних вод</t>
  </si>
  <si>
    <t xml:space="preserve"> - на очищення стічних вод</t>
  </si>
  <si>
    <t>Загальне споживання електричної енергії</t>
  </si>
  <si>
    <t>Річне споживання енергії (палива) будівлями водопостачання і водовідведення + транспорт*</t>
  </si>
  <si>
    <r>
      <rPr>
        <sz val="10"/>
        <color theme="1"/>
        <rFont val="Calibri"/>
        <family val="2"/>
        <charset val="204"/>
      </rPr>
      <t>тис. 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</si>
  <si>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sz val="10"/>
        <color theme="1"/>
        <rFont val="Calibri"/>
        <family val="2"/>
        <charset val="204"/>
      </rPr>
      <t>тис. м</t>
    </r>
    <r>
      <rPr>
        <vertAlign val="superscript"/>
        <sz val="10"/>
        <color theme="1"/>
        <rFont val="Calibri"/>
        <family val="2"/>
        <charset val="204"/>
      </rPr>
      <t>3</t>
    </r>
  </si>
  <si>
    <t>Біогази інші (звалищний, мул, с/г)</t>
  </si>
  <si>
    <r>
      <rPr>
        <sz val="10"/>
        <color theme="1"/>
        <rFont val="Calibri"/>
        <family val="2"/>
        <charset val="204"/>
      </rPr>
      <t>тис. м</t>
    </r>
    <r>
      <rPr>
        <vertAlign val="superscript"/>
        <sz val="10"/>
        <color theme="1"/>
        <rFont val="Calibri"/>
        <family val="2"/>
        <charset val="204"/>
      </rPr>
      <t>3</t>
    </r>
  </si>
  <si>
    <t>Біопальне</t>
  </si>
  <si>
    <t>Біоетанол</t>
  </si>
  <si>
    <t>Біодизель</t>
  </si>
  <si>
    <t>Нафтопродукти</t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</si>
  <si>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</si>
  <si>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t>Табл. 10.1</t>
  </si>
  <si>
    <r>
      <rPr>
        <b/>
        <sz val="10"/>
        <color theme="1"/>
        <rFont val="Calibri"/>
        <family val="2"/>
        <charset val="204"/>
      </rPr>
      <t xml:space="preserve">Місцеві об'єкти ВДЕ  </t>
    </r>
    <r>
      <rPr>
        <b/>
        <sz val="10"/>
        <color rgb="FFFF0000"/>
        <rFont val="Calibri"/>
        <family val="2"/>
        <charset val="204"/>
      </rPr>
      <t>(для 20__ року)</t>
    </r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</si>
  <si>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</si>
  <si>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</si>
  <si>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t>Обсяги нарахування коштів за послугу централізованого водопостачання (з ПДВ)</t>
  </si>
  <si>
    <t>3.4</t>
  </si>
  <si>
    <t>Загальний обсяг нарахувань (водопостачання)</t>
  </si>
  <si>
    <t>Обсяги нарахування коштів за послугу централізованого водовідведення (з ПДВ)</t>
  </si>
  <si>
    <t>Загальний обсяг нарахувань (водовідведення)</t>
  </si>
  <si>
    <t>Витрати на електричну енергію централізованого водопостачання і водовідведення (з ПДВ)</t>
  </si>
  <si>
    <t>Електрична енергія на питне водопостачання</t>
  </si>
  <si>
    <t>Електрична енергія на водовідведення</t>
  </si>
  <si>
    <t>Загальні витрати на електроенергію</t>
  </si>
  <si>
    <t>Середньорічна ціна енергії для будівель водопостачання і водовідведення + транспорт* (з ПДВ)</t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</si>
  <si>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</si>
  <si>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t>1 392,90</t>
  </si>
  <si>
    <t>2 426,83</t>
  </si>
  <si>
    <t>5 104,46</t>
  </si>
  <si>
    <t>3 722,00</t>
  </si>
  <si>
    <t>19,96/23,0</t>
  </si>
  <si>
    <t>24,46/24,26</t>
  </si>
  <si>
    <t>45,22/55,10</t>
  </si>
  <si>
    <t>-/51,87</t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</si>
  <si>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</si>
  <si>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t>Обсяги капітальних витрат, залучених на реалізацію проєктів з підвищення енергетичної ефективності та розвитку відновлюваних джерел енергії в об'єкти водопостачання і водовідведення (з ПДВ)</t>
  </si>
  <si>
    <t>Назва та короткий опис проєкту модернізації</t>
  </si>
  <si>
    <t>Джерело фінансування (власні кошти, місцевий бюджет, інші бюджети)</t>
  </si>
  <si>
    <t>Роки виконання проєкту</t>
  </si>
  <si>
    <t>Стадія виконання (завершено, виконується, планується)</t>
  </si>
  <si>
    <t xml:space="preserve">Вартість капітальних витрат 
(з ПДВ), 
млн грн </t>
  </si>
  <si>
    <t>Щорічна економія природного газу, тис. м³</t>
  </si>
  <si>
    <t>Щорічна економія електроенергії, кВт∙год</t>
  </si>
  <si>
    <t>Щорічна економія теплова енергія, Гкал</t>
  </si>
  <si>
    <r>
      <rPr>
        <sz val="10"/>
        <color theme="1"/>
        <rFont val="Calibri"/>
        <family val="2"/>
        <charset val="204"/>
      </rPr>
      <t>Щорічна економія води, м</t>
    </r>
    <r>
      <rPr>
        <vertAlign val="superscript"/>
        <sz val="10"/>
        <color theme="1"/>
        <rFont val="Calibri"/>
        <family val="2"/>
        <charset val="204"/>
      </rPr>
      <t>3</t>
    </r>
  </si>
  <si>
    <t xml:space="preserve">Система централізованого водопостачання </t>
  </si>
  <si>
    <t>Реконструкція каналізаційного колектора К-4 Ду 800 протяжністю 869м</t>
  </si>
  <si>
    <t>обласний фонд охорони навколишнього природного середовища</t>
  </si>
  <si>
    <t>2017-2019</t>
  </si>
  <si>
    <t>завершено</t>
  </si>
  <si>
    <t>10,447</t>
  </si>
  <si>
    <t>Встановлення наземної сонячної електростанції (потужність 350 кВт) на насосній станції ІІ підйому ПКП "Терломережі"</t>
  </si>
  <si>
    <t>кошти енергосервісної компанії</t>
  </si>
  <si>
    <t>по договору енергосервісу  28,525</t>
  </si>
  <si>
    <t>Капітальний ремонт водопроводу в с.Ржавчик</t>
  </si>
  <si>
    <t>місцевий бюджет</t>
  </si>
  <si>
    <t>2021-2023</t>
  </si>
  <si>
    <t>в процесі впровадження</t>
  </si>
  <si>
    <t>Встановлення шаф управління глибиних насосів з пристроїм плавного пуску на свердловинах 9А, 14</t>
  </si>
  <si>
    <t>власні кошти</t>
  </si>
  <si>
    <t>Система централізованого водовідведення</t>
  </si>
  <si>
    <t>Заміна повітродувки ES 106/4P на каналізаційних очисних спорудах</t>
  </si>
  <si>
    <t>власні кошти підприємства</t>
  </si>
  <si>
    <t>Табл. 17</t>
  </si>
  <si>
    <t>Інформація про заплановані проекти (заходи) щодо підвищення енергоефективності, впровадження ВДЕ, модернізації енергетичного господарства за період з 2017 р по 2024 р. (включно)</t>
  </si>
  <si>
    <t>Назва надавача кредиту та/або гранту</t>
  </si>
  <si>
    <r>
      <rPr>
        <sz val="10"/>
        <color theme="1"/>
        <rFont val="Calibri"/>
        <family val="2"/>
        <charset val="204"/>
      </rPr>
      <t>Щорічна економія води, м</t>
    </r>
    <r>
      <rPr>
        <vertAlign val="superscript"/>
        <sz val="10"/>
        <color theme="1"/>
        <rFont val="Calibri"/>
        <family val="2"/>
        <charset val="204"/>
      </rPr>
      <t>3</t>
    </r>
  </si>
  <si>
    <t>Капітальний ремонт водопроводу в с. Ржавчик</t>
  </si>
  <si>
    <t>планується</t>
  </si>
  <si>
    <t>25</t>
  </si>
  <si>
    <t>Придбання приладу пошуку витоків води для водопровідних та теплових мереж</t>
  </si>
  <si>
    <t>0,75</t>
  </si>
  <si>
    <t>Придбання труб та заміна аварійних ділянок водопроводу Ду 50-350мм на поліетиленові</t>
  </si>
  <si>
    <t>2024-2030</t>
  </si>
  <si>
    <t>планово, щороку</t>
  </si>
  <si>
    <t>4,5</t>
  </si>
  <si>
    <t>Заміна дефектних засувокДУ100-400ммна водопровідних мережах</t>
  </si>
  <si>
    <t>2025-2028</t>
  </si>
  <si>
    <t>1,5</t>
  </si>
  <si>
    <t>реконструкція водогону від насосної другого питного підйому до камер переключення по вул Соборній</t>
  </si>
  <si>
    <t>Придбання та встановлення резервної повітродувки потужністю 50кВт</t>
  </si>
  <si>
    <t>1,509</t>
  </si>
  <si>
    <t>Будівництво другої лінії електричного живлення Головної КНС</t>
  </si>
  <si>
    <t>2,899</t>
  </si>
  <si>
    <t>Проєкт "Підвищення стійкості критичної інфраструктури Первомайської громади в умовах загроз знеструмлення енергосистем"</t>
  </si>
  <si>
    <t>грант GIZ</t>
  </si>
  <si>
    <t>2024-2025</t>
  </si>
  <si>
    <t>4,712</t>
  </si>
  <si>
    <t>Встановлення наземної мережевої сонячної станції потужністю 75кВт та акамуляторним масивом 120кВт*год</t>
  </si>
  <si>
    <t>4,295</t>
  </si>
  <si>
    <t>Заміна насосних агрегатів з електродвигуном  (3шт) на обладнання каналізаційних очисних спорудах  ПКП "Тепломережі"</t>
  </si>
  <si>
    <t>власні кошти підпрємства</t>
  </si>
  <si>
    <t>0,208</t>
  </si>
  <si>
    <t>Заміна занурювального насосу з нержавіючої сталі (1шт) на каналізаційних очисних спорудах  ПКП "Тепломережі"</t>
  </si>
  <si>
    <t>0,209</t>
  </si>
  <si>
    <t>Електро- постачальник 1</t>
  </si>
  <si>
    <t>Електро- постачальник 2</t>
  </si>
  <si>
    <t>Електро- постачальник 3</t>
  </si>
  <si>
    <t>Електро- постачальник 4</t>
  </si>
  <si>
    <t>Електро- постачальник 5</t>
  </si>
  <si>
    <t>Електро- постачальник 6</t>
  </si>
  <si>
    <t>Електро- постачальник 7</t>
  </si>
  <si>
    <t>Електро- постачальник 8</t>
  </si>
  <si>
    <t>Електро- постачальник 9</t>
  </si>
  <si>
    <t>Електро- постачальник 10</t>
  </si>
  <si>
    <t>Назва оператора системи розподілу</t>
  </si>
  <si>
    <t>Повна та скорочена назва електропостачальника</t>
  </si>
  <si>
    <r>
      <rPr>
        <b/>
        <sz val="10"/>
        <color theme="1"/>
        <rFont val="Calibri"/>
        <family val="2"/>
        <charset val="204"/>
      </rPr>
      <t xml:space="preserve">Загальна інформація про систему електропостачання на території територіальної громади </t>
    </r>
    <r>
      <rPr>
        <b/>
        <sz val="10"/>
        <color rgb="FFFF0000"/>
        <rFont val="Calibri"/>
        <family val="2"/>
        <charset val="204"/>
      </rPr>
      <t>(для 20__ року)</t>
    </r>
  </si>
  <si>
    <t>Назва споживача</t>
  </si>
  <si>
    <t xml:space="preserve">Кількість абонентів електричної енергії </t>
  </si>
  <si>
    <t>Кількість абонентів з  електроплитами</t>
  </si>
  <si>
    <t>Кількість абонентів з електричним опаленням</t>
  </si>
  <si>
    <t xml:space="preserve">Кількість абонентів з власними сонячними електростанціями </t>
  </si>
  <si>
    <r>
      <rPr>
        <sz val="10"/>
        <color theme="1"/>
        <rFont val="Calibri"/>
        <family val="2"/>
        <charset val="204"/>
      </rPr>
      <t>Встановлена потужність сонячних електростанцій (СЕС), кВт</t>
    </r>
    <r>
      <rPr>
        <vertAlign val="subscript"/>
        <sz val="10"/>
        <color theme="1"/>
        <rFont val="Calibri"/>
        <family val="2"/>
        <charset val="204"/>
      </rPr>
      <t xml:space="preserve">пік </t>
    </r>
  </si>
  <si>
    <t>Річний обсяг постачання електроенергії від СЕС до електромереж,     тис. кВт·год</t>
  </si>
  <si>
    <t>Вказати назву електропостачальника
 (із зазначенням оператора системи розподілу)</t>
  </si>
  <si>
    <t>Побутові споживачі, всього</t>
  </si>
  <si>
    <t xml:space="preserve"> - в багатоквартирних будинках і гуртожитках</t>
  </si>
  <si>
    <t xml:space="preserve">Бюджетні установи </t>
  </si>
  <si>
    <t>Комунальні підприємства</t>
  </si>
  <si>
    <t>Промислові підприємства</t>
  </si>
  <si>
    <t>Сільськогосподарські підприємства</t>
  </si>
  <si>
    <t>Інші категорії непобутових споживачів</t>
  </si>
  <si>
    <t>Всього</t>
  </si>
  <si>
    <r>
      <rPr>
        <b/>
        <sz val="10"/>
        <color theme="1"/>
        <rFont val="Calibri"/>
        <family val="2"/>
        <charset val="204"/>
      </rPr>
      <t xml:space="preserve">Обсяги постачання електричної енергії споживачам на території територіальної громади </t>
    </r>
    <r>
      <rPr>
        <b/>
        <sz val="10"/>
        <color rgb="FF0070C0"/>
        <rFont val="Calibri"/>
        <family val="2"/>
        <charset val="204"/>
      </rPr>
      <t>(заповнюється у розрізі кожного електропостачальника/оператора системи розподілу)</t>
    </r>
  </si>
  <si>
    <t>Загальний обсяг постачання електричної енергії споживачам</t>
  </si>
  <si>
    <t>Обсяг фактичних технологічних втрат електричної енергії на її розподіл</t>
  </si>
  <si>
    <r>
      <rPr>
        <b/>
        <sz val="10"/>
        <color theme="1"/>
        <rFont val="Calibri"/>
        <family val="2"/>
        <charset val="204"/>
      </rPr>
      <t xml:space="preserve">Обсяги нарахування коштів споживачам електричної енергії на території територіальної громади </t>
    </r>
    <r>
      <rPr>
        <b/>
        <sz val="10"/>
        <color rgb="FF0070C0"/>
        <rFont val="Calibri"/>
        <family val="2"/>
        <charset val="204"/>
      </rPr>
      <t>(заповнюється у розрізі кожного електропостачальника/оператора системи розподілу)</t>
    </r>
  </si>
  <si>
    <t>(з ПДВ)</t>
  </si>
  <si>
    <t>Загальний обсяг нарахувань</t>
  </si>
  <si>
    <t>Обсяги капітальних витрат, залучених на реалізацію проєктів з підвищення енергетичної ефективності та розвитку відновлюваних джерел енергії в об'єкти електропостачання (з ПДВ)</t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</si>
  <si>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</si>
  <si>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t>Оператор ГРМ 1</t>
  </si>
  <si>
    <t>Оператор ГРМ 2</t>
  </si>
  <si>
    <t>Оператор ГРМ 3</t>
  </si>
  <si>
    <t>Оператор ГРМ 4</t>
  </si>
  <si>
    <t>Оператор ГРМ 5</t>
  </si>
  <si>
    <t>Оператор ГРМ 6</t>
  </si>
  <si>
    <t>Оператор ГРМ 7</t>
  </si>
  <si>
    <t>Оператор ГРМ 8</t>
  </si>
  <si>
    <t>Оператор ГРМ 9</t>
  </si>
  <si>
    <t>Оператор ГРМ 10</t>
  </si>
  <si>
    <t>Повна та скорочена назва оператора газорозподільної системи</t>
  </si>
  <si>
    <r>
      <rPr>
        <b/>
        <sz val="10"/>
        <color theme="1"/>
        <rFont val="Calibri"/>
        <family val="2"/>
        <charset val="204"/>
      </rPr>
      <t xml:space="preserve">Загальна інформація про систему газопостачання на території територіальної громади </t>
    </r>
    <r>
      <rPr>
        <b/>
        <sz val="10"/>
        <color rgb="FFFF0000"/>
        <rFont val="Calibri"/>
        <family val="2"/>
        <charset val="204"/>
      </rPr>
      <t>(для 20__ року)</t>
    </r>
  </si>
  <si>
    <t xml:space="preserve">Кількість абонентів (споживачів газу) </t>
  </si>
  <si>
    <t>Кількість абонентів з вузлами комерційного обліку</t>
  </si>
  <si>
    <t>Кількість абонентів з газовими котлами</t>
  </si>
  <si>
    <t>Кількість абонентів з газовими водонагрівачами</t>
  </si>
  <si>
    <t>Кількість виробників біометану</t>
  </si>
  <si>
    <t>Річний обсяг подачі біометану до ГРМ, 
тис. м³</t>
  </si>
  <si>
    <t>Вказати назву оператора газорозподільної системи</t>
  </si>
  <si>
    <r>
      <rPr>
        <b/>
        <sz val="10"/>
        <color theme="1"/>
        <rFont val="Calibri"/>
        <family val="2"/>
        <charset val="204"/>
      </rPr>
      <t xml:space="preserve">Обсяги постачання природного газу споживачам на території територіальної громади </t>
    </r>
    <r>
      <rPr>
        <b/>
        <sz val="10"/>
        <color rgb="FF0070C0"/>
        <rFont val="Calibri"/>
        <family val="2"/>
        <charset val="204"/>
      </rPr>
      <t>(заповнюється у розрізі кожного оператора ГРМ)</t>
    </r>
  </si>
  <si>
    <t>Загальний обсяг постачання газу споживачам</t>
  </si>
  <si>
    <t>Об'єм (обсяг) фактичних виробничо-технологічних втрат/витрат природного газу при здійсненні розподілу природного газу в ГРМ</t>
  </si>
  <si>
    <r>
      <rPr>
        <b/>
        <sz val="10"/>
        <color theme="1"/>
        <rFont val="Calibri"/>
        <family val="2"/>
        <charset val="204"/>
      </rPr>
      <t xml:space="preserve">Обсяги нарахування коштів споживачам природного газу на території територіальної громади </t>
    </r>
    <r>
      <rPr>
        <b/>
        <sz val="10"/>
        <color rgb="FF0070C0"/>
        <rFont val="Calibri"/>
        <family val="2"/>
        <charset val="204"/>
      </rPr>
      <t>(заповнюється у розрізі кожного оператора ГРМ)</t>
    </r>
  </si>
  <si>
    <t>I</t>
  </si>
  <si>
    <t>Нарахування за спожитий газ (з ПДВ)</t>
  </si>
  <si>
    <t>Загальний обсяг нарахувань за спожитий газ</t>
  </si>
  <si>
    <t>II</t>
  </si>
  <si>
    <t>Нарахування за розподіл (доставку) природного газу (з ПДВ)</t>
  </si>
  <si>
    <t>Загальний обсяг нарахувань за розподіл (доставку)</t>
  </si>
  <si>
    <t>Обсяги капітальних витрат, залучених на реалізацію проєктів з підвищення енергетичної ефективності та розвитку відновлюваних джерел енергії в об'єкти газопостачання (з ПДВ)</t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</si>
  <si>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</si>
  <si>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t>Загальна інформація про комерційні будівлі</t>
  </si>
  <si>
    <t>Кількість комерційних будівель</t>
  </si>
  <si>
    <t>Характеристики комерційних будівель з системою автономного теплопостачання</t>
  </si>
  <si>
    <t>Річне споживання енергії (палива) комерційними будівлями</t>
  </si>
  <si>
    <r>
      <rPr>
        <sz val="10"/>
        <color theme="1"/>
        <rFont val="Calibri"/>
        <family val="2"/>
        <charset val="204"/>
      </rPr>
      <t>тис. м</t>
    </r>
    <r>
      <rPr>
        <vertAlign val="superscript"/>
        <sz val="10"/>
        <color theme="1"/>
        <rFont val="Calibri"/>
        <family val="2"/>
        <charset val="204"/>
      </rPr>
      <t>3</t>
    </r>
  </si>
  <si>
    <t>Табл. 3.1</t>
  </si>
  <si>
    <r>
      <rPr>
        <b/>
        <sz val="10"/>
        <color theme="1"/>
        <rFont val="Calibri"/>
        <family val="2"/>
        <charset val="204"/>
      </rPr>
      <t xml:space="preserve">Місцеві об'єкти ВДЕ  </t>
    </r>
    <r>
      <rPr>
        <b/>
        <sz val="10"/>
        <color rgb="FFFF0000"/>
        <rFont val="Calibri"/>
        <family val="2"/>
        <charset val="204"/>
      </rPr>
      <t>(для 20__ року)</t>
    </r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</si>
  <si>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</si>
  <si>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</si>
  <si>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t>Середньорічна ціна енергії для комерційних будівель (з ПДВ)</t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</si>
  <si>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</si>
  <si>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t>Обсяги капітальних витрат, залучених на реалізацію проєктів з підвищення енергетичної ефективності та розвитку відновлюваних джерел енергії в комерційні будівлі (з ПДВ)</t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</si>
  <si>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</si>
  <si>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t>Підприємство 1</t>
  </si>
  <si>
    <t>Підприємство 2</t>
  </si>
  <si>
    <t>Підприємство 3</t>
  </si>
  <si>
    <t>Підприємство 4</t>
  </si>
  <si>
    <t>Підприємство 5</t>
  </si>
  <si>
    <t>Підприємство 6</t>
  </si>
  <si>
    <t>Підприємство 7</t>
  </si>
  <si>
    <t>Підприємство 8</t>
  </si>
  <si>
    <t>Підприємство 9</t>
  </si>
  <si>
    <t>Підприємство 10</t>
  </si>
  <si>
    <t>Коммунальна</t>
  </si>
  <si>
    <t>Загальна інформація про управління побутовими відходами на території територіальної громади</t>
  </si>
  <si>
    <t>Чисельність населення, яке охоплене послугами вивезення побутових відходів</t>
  </si>
  <si>
    <t>тис. чол.</t>
  </si>
  <si>
    <t>Вага утворених побутових відходів</t>
  </si>
  <si>
    <t>Об'єм утворених побутових відходів</t>
  </si>
  <si>
    <t>м³</t>
  </si>
  <si>
    <t>Вага роздільно зібраних побутових відходів</t>
  </si>
  <si>
    <t>Об'єм роздільно зібраних побутових відходів</t>
  </si>
  <si>
    <t xml:space="preserve">Вага рецикльованих (перероблених) побутових відходів </t>
  </si>
  <si>
    <t>Об'єм рецикльованих (перероблених) побутових відходів</t>
  </si>
  <si>
    <t xml:space="preserve">Вага перероблених та утилізованих відходів, які було спалено </t>
  </si>
  <si>
    <t>Об'єм перероблених та утилізованих відходів, які було спалено</t>
  </si>
  <si>
    <t xml:space="preserve">Вага перероблених та утилізованих відходів, які потрапили на заготівельні пункти вторинної сировини та сміттєпереробні лінії </t>
  </si>
  <si>
    <t xml:space="preserve">Об'єм перероблених та утилізованих відходів, які потрапили на заготівельні пункти вторинної сировини та сміттєпереробні лінії </t>
  </si>
  <si>
    <t xml:space="preserve">Вага термічно оброблених відходів </t>
  </si>
  <si>
    <t xml:space="preserve">Об'єм термічно оброблених відходів </t>
  </si>
  <si>
    <t xml:space="preserve">Вага відновлених побутових відходів з виробництвом енергії </t>
  </si>
  <si>
    <t xml:space="preserve">Об'єм відновлених побутових відходів з виробництвом енергії </t>
  </si>
  <si>
    <t xml:space="preserve">Вага відновлених побутових відходів з виробництвом біогазу </t>
  </si>
  <si>
    <t>Об'єм відновлених побутових відходів з виробництвом біогазу</t>
  </si>
  <si>
    <t>Вага побутових відходів, що потрапляють під поховання</t>
  </si>
  <si>
    <t>Об'єм побутових відходів, що потрапляють під поховання</t>
  </si>
  <si>
    <t>Вага відходів об'єктів благоустрою населених пунктів (включаючи відходи від зелених насаджень)</t>
  </si>
  <si>
    <t>Об'єм відходів об'єктів благоустрою населених пунктів (включаючи відходи від зелених насаджень)</t>
  </si>
  <si>
    <t>Характеристики полігонів побутових відходів територіальної громади</t>
  </si>
  <si>
    <t>Назва (місцерозташування) полігону</t>
  </si>
  <si>
    <t>Стан експлуатації, (діючий/закритий)</t>
  </si>
  <si>
    <t>Площа полігона,
 м²</t>
  </si>
  <si>
    <t>Розрахунковий обсяг полігону, 
тис. м³</t>
  </si>
  <si>
    <t>Обсяг заповнення полігону,
 тис. м³</t>
  </si>
  <si>
    <t>Обсяг побутових відходів, що надходять на полігон,
 тонн/рік</t>
  </si>
  <si>
    <r>
      <rPr>
        <sz val="10"/>
        <color rgb="FF000000"/>
        <rFont val="Calibri"/>
        <family val="2"/>
        <charset val="204"/>
      </rPr>
      <t>Підприємства, що надають послуги з вивезення</t>
    </r>
    <r>
      <rPr>
        <sz val="10"/>
        <color rgb="FF000000"/>
        <rFont val="Calibri"/>
        <family val="2"/>
        <charset val="204"/>
      </rPr>
      <t xml:space="preserve"> побутових відходів</t>
    </r>
  </si>
  <si>
    <t>Річний обсяг видобутку звалищного газу,
тис. м³</t>
  </si>
  <si>
    <t>Річний обсяг виробництва теплової енергії зі звалищного газу, 
Гкал (тис. кВт·год)</t>
  </si>
  <si>
    <t>Річний обсяг виробництва електричної енергії зі звалищного газу,
тис. кВт·год</t>
  </si>
  <si>
    <t>діючий</t>
  </si>
  <si>
    <t>3,75 га/5,0 га з урахуванням СЗЗ -10 га</t>
  </si>
  <si>
    <t>на 2017                            537996</t>
  </si>
  <si>
    <t>за 2023 р.                 12027</t>
  </si>
  <si>
    <t>КП"Жилсервіс"</t>
  </si>
  <si>
    <t>n</t>
  </si>
  <si>
    <t>Склад автопарку в сфері управління відходами</t>
  </si>
  <si>
    <t>Сміттєвози-збирачі без ущільненням відходів</t>
  </si>
  <si>
    <t>Сміттєвози-збирачі з ущільненням відходів</t>
  </si>
  <si>
    <t>Транспортні сміттєвози</t>
  </si>
  <si>
    <t>Трактори</t>
  </si>
  <si>
    <t>Бульдозери (на полігонах)</t>
  </si>
  <si>
    <t>Інші транспортні засоби (вказати)</t>
  </si>
  <si>
    <r>
      <rPr>
        <sz val="10"/>
        <color theme="1"/>
        <rFont val="Calibri"/>
        <family val="2"/>
        <charset val="204"/>
      </rPr>
      <t>тис. 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</si>
  <si>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</si>
  <si>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</si>
  <si>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</si>
  <si>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b/>
        <sz val="10"/>
        <color theme="1"/>
        <rFont val="Calibri"/>
        <family val="2"/>
        <charset val="204"/>
      </rPr>
      <t xml:space="preserve">Місцеві об'єкти ВДЕ  </t>
    </r>
    <r>
      <rPr>
        <b/>
        <sz val="10"/>
        <color rgb="FFFF0000"/>
        <rFont val="Calibri"/>
        <family val="2"/>
        <charset val="204"/>
      </rPr>
      <t>(для 20__ року)</t>
    </r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</si>
  <si>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</si>
  <si>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</si>
  <si>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t>Обсяги нарахування коштів за послуги з управління побутовими відходами (з ПДВ)</t>
  </si>
  <si>
    <t>Населення</t>
  </si>
  <si>
    <t>Інші підприємства, установи, організації</t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</si>
  <si>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</si>
  <si>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</si>
  <si>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</si>
  <si>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</si>
  <si>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t>Обсяги капітальних витрат, залучених на реалізацію проєктів з підвищення енергетичної ефективності та розвитку відновлюваних джерел енергії в  модернізацію об'єктів управління побутовими відходами (з ПДВ)</t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</si>
  <si>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</si>
  <si>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t>Проєкт "Впровадження системи моніторингу поводження з відходами на території Первомайської міської територіальної громади" від ПРООН при фінансовій підтримці Уряду Швеції</t>
  </si>
  <si>
    <t>закупівля баків для ПЕТ-30шт., баків для ТПВ-68шт., gps-навігатори-на техніку (12шт.), система відеоспостереження з автономним живленням і передачею даних</t>
  </si>
  <si>
    <t>Металеві багатосекційні контейнери для роздільного збору сміття, від  Північної екологічної фінансової корпорації НЕФКО</t>
  </si>
  <si>
    <t xml:space="preserve">40 шт. контейнерів для сортування 3 в 1 </t>
  </si>
  <si>
    <t>Загальна дані про постачальників послуги зовнішнього освітлення</t>
  </si>
  <si>
    <t>постачальник 1</t>
  </si>
  <si>
    <t>постачальник 2</t>
  </si>
  <si>
    <t>постачальник 3</t>
  </si>
  <si>
    <t>постачальник 4</t>
  </si>
  <si>
    <t>постачальник 5</t>
  </si>
  <si>
    <t>постачальник 6</t>
  </si>
  <si>
    <t>постачальник 7</t>
  </si>
  <si>
    <t>постачальник 8</t>
  </si>
  <si>
    <t>постачальник 9</t>
  </si>
  <si>
    <t>постачальник 10</t>
  </si>
  <si>
    <t>Повна та скорочена назва підприємства</t>
  </si>
  <si>
    <t>Частка комунальної власності, %</t>
  </si>
  <si>
    <t>Телефон / e-mail</t>
  </si>
  <si>
    <t>(05748) 3-30-18/pervzhilservis@ukr.net</t>
  </si>
  <si>
    <t>Керівник підприємства</t>
  </si>
  <si>
    <t>Ключка Владислав Володимирович</t>
  </si>
  <si>
    <t>Відповідальна особа за надання вихідних даних</t>
  </si>
  <si>
    <t>Дрозд Ігор Володимирович</t>
  </si>
  <si>
    <t>Загальна інформація про систему зовнішнього освітлення</t>
  </si>
  <si>
    <t>Кількість опор зовнішнього освітлення</t>
  </si>
  <si>
    <t>Кількість світлоточок (світильників) зовнішнього освітлення</t>
  </si>
  <si>
    <t xml:space="preserve">Кількість ламп </t>
  </si>
  <si>
    <t>Довжина лінії електропередач зовнішнього освітлення, всього</t>
  </si>
  <si>
    <t xml:space="preserve"> - повітряних ліній</t>
  </si>
  <si>
    <t xml:space="preserve"> - кабельних ліній</t>
  </si>
  <si>
    <t>Кількість електричних лічильників</t>
  </si>
  <si>
    <t>Кількість шаф управління зовнішнім освітленням</t>
  </si>
  <si>
    <t>Загальна інформація про кількість світлоточок</t>
  </si>
  <si>
    <t>Кількість працюючих світлоточок</t>
  </si>
  <si>
    <t>Кількість непрацюючих світлоточок</t>
  </si>
  <si>
    <t>На дорогах поза меж населених пунктів</t>
  </si>
  <si>
    <t>На вулицях, дорогах, площах в межах населених пунктів</t>
  </si>
  <si>
    <t>В паркових зонах</t>
  </si>
  <si>
    <t>В інших зонах, ділянках, територіях</t>
  </si>
  <si>
    <t>Кількість світлоточок, всього</t>
  </si>
  <si>
    <t>Характеристики працюючих світлоточок</t>
  </si>
  <si>
    <t>Тип джерела освітлення (світильника, лампи)</t>
  </si>
  <si>
    <t>Одинична потужність, 
Вт</t>
  </si>
  <si>
    <t>Кількість джерел освітлення, 
шт</t>
  </si>
  <si>
    <t xml:space="preserve"> На дорогах поза меж населених пунктів</t>
  </si>
  <si>
    <t>світильник LED</t>
  </si>
  <si>
    <t>світильник Helios</t>
  </si>
  <si>
    <t>Характеристика відновлювальних джерел енергії в системі зовнішнього освітлення</t>
  </si>
  <si>
    <t>Встановлена (пікова) електрична потужність ВДЕ</t>
  </si>
  <si>
    <t>- фотоелектричні панелі</t>
  </si>
  <si>
    <t>- вітрогенератори</t>
  </si>
  <si>
    <t>- інші відновлювальні джерела енергії (вказати)</t>
  </si>
  <si>
    <t>Ємність установок зберігання енергії (акумуляторних батарей)</t>
  </si>
  <si>
    <t>Кількість світлоточок, що приєднанні до ВДЕ</t>
  </si>
  <si>
    <t>Режим роботи систем зовнішнього освітлення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</si>
  <si>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</si>
  <si>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</si>
  <si>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</si>
  <si>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</si>
  <si>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</si>
  <si>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</si>
  <si>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</si>
  <si>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</si>
  <si>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вересень</t>
  </si>
  <si>
    <t>жовтень</t>
  </si>
  <si>
    <t>листопад</t>
  </si>
  <si>
    <t>грудень</t>
  </si>
  <si>
    <t>год</t>
  </si>
  <si>
    <t>Обсяги споживання електричної енергії</t>
  </si>
  <si>
    <t>Споживання електроенергії, всього</t>
  </si>
  <si>
    <t>Річне споживання енергії (палива) об'єктами зовнішнього освітлення і транспортом*</t>
  </si>
  <si>
    <r>
      <rPr>
        <sz val="10"/>
        <color theme="1"/>
        <rFont val="Calibri"/>
        <family val="2"/>
        <charset val="204"/>
      </rPr>
      <t>тис. 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</si>
  <si>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</si>
  <si>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b/>
        <sz val="10"/>
        <color theme="1"/>
        <rFont val="Calibri"/>
        <family val="2"/>
        <charset val="204"/>
      </rPr>
      <t xml:space="preserve">Місцеві об'єкти ВДЕ  </t>
    </r>
    <r>
      <rPr>
        <b/>
        <sz val="10"/>
        <color rgb="FFFF0000"/>
        <rFont val="Calibri"/>
        <family val="2"/>
        <charset val="204"/>
      </rPr>
      <t>(для 20__ року)</t>
    </r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</si>
  <si>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</si>
  <si>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t>Витрати коштів на зовнішнє освітлення за напрямками (з ПДВ)</t>
  </si>
  <si>
    <t>0,089,9</t>
  </si>
  <si>
    <t>Витрати на споживання електроенергії, всього</t>
  </si>
  <si>
    <t>Середньорічна ціна енергії для об'єктами зовнішнього освітлення і транспортом* (з ПДВ)</t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</si>
  <si>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</si>
  <si>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</si>
  <si>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</si>
  <si>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</si>
  <si>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t>Обсяги капітальних витрат, залучених на реалізацію проєктів з підвищення енергетичної ефективності та розвитку відновлюваних джерел енергії в об'єкти зовнішнього освітлення (з ПДВ)</t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</si>
  <si>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</si>
  <si>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t xml:space="preserve">Реконструкція зовнішнього освітлення по вулиці Космонавта Комарова </t>
  </si>
  <si>
    <t>заміна старих ламп на енергозберігаючі, заміна повітряної лінії</t>
  </si>
  <si>
    <t xml:space="preserve">Заміна ламп зовнішнього освітлення на енергозберігаючі лампи Led 30W </t>
  </si>
  <si>
    <t>заміна старих ламп на енергозберігаючі  по вулицям громади</t>
  </si>
  <si>
    <t>Проєкт "Освітлення парку сучасними ліхтарями на сонячних батареях"</t>
  </si>
  <si>
    <t>встановлення 4 вуличних світильників на сонячних батареях потужністю 60W (конкурс "Бюджет участі")</t>
  </si>
  <si>
    <t>Проєкт "Освітлення саду-парку біля ПК «Хімік» сучасними ліхтарями на сонячних батареях"</t>
  </si>
  <si>
    <t>закуплено 4 вуличних світильників на сонячних батареях потужністю 60W (конкурс "Бюджет участі")</t>
  </si>
  <si>
    <t>Проєкт "Сучасне освітлення саду-парку, встановлення вуличних ліхтарів на сонячних батареях"</t>
  </si>
  <si>
    <t>Проєкт "Новітнє освітлення частини Першого-Другого мікрорайону"</t>
  </si>
  <si>
    <t>Встановлення енергосберігаючих LED-світильників комунального освітлення під'їздів багатоповерхових будинків</t>
  </si>
  <si>
    <t xml:space="preserve">встановлення енергосберігаючих LED-світильників освітлення під'їздів багатоповерхових будинків
</t>
  </si>
  <si>
    <t>1,050</t>
  </si>
  <si>
    <t>Реконструкція/Капітальний ремонт зовнішнього освітлення, включаючи будівельно-монтажні роботи та інші витрати</t>
  </si>
  <si>
    <t>реконструкція зовнішнього освітлення для  достатнього рівня освітленості на вулицях громади, оптимізація енергоспоживання</t>
  </si>
  <si>
    <t>52,500</t>
  </si>
  <si>
    <t>Впровадження системи інтелектуального управління вуличним освітленням</t>
  </si>
  <si>
    <t>системи інтелектуального управління вуличним освітленням для економії енергії, освітлюючи простір тільки тоді, коли це потрібно</t>
  </si>
  <si>
    <t>0,500</t>
  </si>
  <si>
    <t>Поширення системи gps-трекінгу на комунальний транспорт КП"Жилсервіс"</t>
  </si>
  <si>
    <t>встановлення  gps-трекінгу на комунальний транспорт для моніторингу пересування  комунальної техніки, для оптимізації маршрутів  та зменшення використання палива</t>
  </si>
  <si>
    <t>0,400</t>
  </si>
  <si>
    <t>Міні-станція за контролем якості атмосферного повітря для виміру рівня шкідливих викидів на полігоні громади</t>
  </si>
  <si>
    <t>міні-станція за контролем якості атмосферного повітря для виміру рівня шкідливих викидів на полігоні громади</t>
  </si>
  <si>
    <t>0,515</t>
  </si>
  <si>
    <t>Вдосконалення системи поводження з відходами</t>
  </si>
  <si>
    <t>вдосконалення системи поводження з відходами, а саме: пластик, папір, скло та подальшої вторинної переробки</t>
  </si>
  <si>
    <t>0,700</t>
  </si>
  <si>
    <t>Транспортне підприємство 1</t>
  </si>
  <si>
    <t>Транспортне підприємство 2</t>
  </si>
  <si>
    <t>Транспортне підприємство 3</t>
  </si>
  <si>
    <t>Транспортне підприємство 4</t>
  </si>
  <si>
    <t>Транспортне підприємство 5</t>
  </si>
  <si>
    <t>Транспортне підприємство 6</t>
  </si>
  <si>
    <t>Транспортне підприємство 7</t>
  </si>
  <si>
    <t>Транспортне підприємство 8</t>
  </si>
  <si>
    <t>Транспортне підприємство 9</t>
  </si>
  <si>
    <t>Транспортне підприємство 10</t>
  </si>
  <si>
    <t>Орган управління</t>
  </si>
  <si>
    <t>Місце реєстрації</t>
  </si>
  <si>
    <t>Керівник</t>
  </si>
  <si>
    <t>Контактні телефони керівництва</t>
  </si>
  <si>
    <t>Телефон приймальні</t>
  </si>
  <si>
    <t>Юридична адреса</t>
  </si>
  <si>
    <t>Поштова адреса</t>
  </si>
  <si>
    <t>Основний вид діяльності</t>
  </si>
  <si>
    <t>Кількість транспортних засобів</t>
  </si>
  <si>
    <t>Загальна площа території підприємства,га.</t>
  </si>
  <si>
    <t>Загальна площа виробничих приміщень, кв.м.</t>
  </si>
  <si>
    <t>Кількість маршрутів, що обслуговуються</t>
  </si>
  <si>
    <t>Система оподаткування</t>
  </si>
  <si>
    <t>Загальна інформація про громадський транспорт</t>
  </si>
  <si>
    <t>Кількість транспортних засобів,
шт.</t>
  </si>
  <si>
    <t>Кількість маршрутів,
шт.</t>
  </si>
  <si>
    <t>Річний пробіг транспортних засобів,
тис. км</t>
  </si>
  <si>
    <t>Річний обсяг перевезення пасажирів,
тис. чол.</t>
  </si>
  <si>
    <t>Муніципальний громадський транспорт</t>
  </si>
  <si>
    <t>Метрополітен</t>
  </si>
  <si>
    <t>Трамваї</t>
  </si>
  <si>
    <t>Тролейбуси</t>
  </si>
  <si>
    <t>Електропоїзди</t>
  </si>
  <si>
    <t>Електроавтобуси</t>
  </si>
  <si>
    <t>Автобуси</t>
  </si>
  <si>
    <t>Інший транспорт (вказати)</t>
  </si>
  <si>
    <t>Комерційний громадський транспорт</t>
  </si>
  <si>
    <t>Маршрутні таксі (мікроавтобуси)</t>
  </si>
  <si>
    <t>Основні показники муніципальний громадський електричний транспорт</t>
  </si>
  <si>
    <t>Найменування транспортного засобу</t>
  </si>
  <si>
    <t>тип/модель</t>
  </si>
  <si>
    <t>Рік випуску</t>
  </si>
  <si>
    <t>Модернізація, так/ні</t>
  </si>
  <si>
    <t>Рухомий склад метрополітену</t>
  </si>
  <si>
    <t>Рухомий склад трамваїв</t>
  </si>
  <si>
    <t>Рухомий склад тролейбусів</t>
  </si>
  <si>
    <t>Рухомий склад електроавтобусів</t>
  </si>
  <si>
    <t>Основні показники муніципальний громадський неелектричний транспорт</t>
  </si>
  <si>
    <t>тип палива</t>
  </si>
  <si>
    <t>Рухомий склад комунальні автобуси</t>
  </si>
  <si>
    <t>Обсяг споживання паливно енергетичних ресурсів будівлями і забудовами в сфері громадського транспорту</t>
  </si>
  <si>
    <r>
      <rPr>
        <sz val="10"/>
        <color theme="1"/>
        <rFont val="Calibri"/>
        <family val="2"/>
        <charset val="204"/>
      </rPr>
      <t>тис. 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</si>
  <si>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</si>
  <si>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b/>
        <sz val="10"/>
        <color theme="1"/>
        <rFont val="Calibri"/>
        <family val="2"/>
        <charset val="204"/>
      </rPr>
      <t xml:space="preserve">Місцеві об'єкти ВДЕ  </t>
    </r>
    <r>
      <rPr>
        <b/>
        <sz val="10"/>
        <color rgb="FFFF0000"/>
        <rFont val="Calibri"/>
        <family val="2"/>
        <charset val="204"/>
      </rPr>
      <t>(для 20__ року)</t>
    </r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</si>
  <si>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</si>
  <si>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</si>
  <si>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t>Середньорічна ціна енергії для громадського транспорту (з ПДВ)</t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</si>
  <si>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</si>
  <si>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</si>
  <si>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t>Обсяги капітальних витрат, залучених на реалізацію проєктів з підвищення енергетичної ефективності та розвитку відновлюваних джерел енергії в об'єкти громадського транспорту (з ПДВ)</t>
  </si>
  <si>
    <t>Вказати назву транспортного підприємства</t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</si>
  <si>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</si>
  <si>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t>Легковий приватний транспорт (Фізичні особи)</t>
  </si>
  <si>
    <t>од. вим</t>
  </si>
  <si>
    <t>Чисельність місцевого населення + ВПО</t>
  </si>
  <si>
    <t>Кількість авто на душу населення**</t>
  </si>
  <si>
    <t>авто/1000</t>
  </si>
  <si>
    <t>Статистичний середній пробіг на 1 ТЗ</t>
  </si>
  <si>
    <t>км/рік</t>
  </si>
  <si>
    <t>Кількість зареєстрованих ТЗ МВС всього в т.ч.:</t>
  </si>
  <si>
    <t>?</t>
  </si>
  <si>
    <t>Бензинові ТЗ</t>
  </si>
  <si>
    <t>Дизельні ТЗ</t>
  </si>
  <si>
    <t>ТЗ з ГБО (зріджений) газ</t>
  </si>
  <si>
    <t xml:space="preserve">ТЗ з ГБО (стиснений) газ </t>
  </si>
  <si>
    <t>Електричні ТЗ (електромобілі)</t>
  </si>
  <si>
    <t>**</t>
  </si>
  <si>
    <t>Інформаційно-аналітична група AUTO-Consulting</t>
  </si>
  <si>
    <t>За даними AUTO-Consulting, в Україні у 2021 році на 1 тисячу жителів налічується 245 автомобілів. Найбільше машин у жителів Києва - 407 авто/1000 жителів.</t>
  </si>
  <si>
    <t>Статистика</t>
  </si>
  <si>
    <t>2021 р.</t>
  </si>
  <si>
    <t>Україна</t>
  </si>
  <si>
    <t>Київ</t>
  </si>
  <si>
    <t>Волинська обл.</t>
  </si>
  <si>
    <t>Київська обл.</t>
  </si>
  <si>
    <t>Запорізька обл.</t>
  </si>
  <si>
    <t>Кировоградська</t>
  </si>
  <si>
    <t>Ровенська обл.</t>
  </si>
  <si>
    <t>Вінницька обл.</t>
  </si>
  <si>
    <t>&gt;245</t>
  </si>
  <si>
    <t>Дніпровська обл.</t>
  </si>
  <si>
    <t>Одеська обл.</t>
  </si>
  <si>
    <t>Харківська обл.</t>
  </si>
  <si>
    <t>Львівська обл</t>
  </si>
  <si>
    <t>&lt;200</t>
  </si>
  <si>
    <t>Чернігівська обл.</t>
  </si>
  <si>
    <t>Закарпатська обл.</t>
  </si>
  <si>
    <t>ТОВ КВФ «Рома»</t>
  </si>
  <si>
    <t>ТОВ «Терра»</t>
  </si>
  <si>
    <t>ТОВ «Надія»</t>
  </si>
  <si>
    <t>ПП «Екіпаж»</t>
  </si>
  <si>
    <t>ТОВ «Лихачовська меблева фабрика»</t>
  </si>
  <si>
    <t>ТОВ «Лихачовський елеватор»</t>
  </si>
  <si>
    <t>23325414</t>
  </si>
  <si>
    <t>30150670</t>
  </si>
  <si>
    <t>приватна</t>
  </si>
  <si>
    <t>64107, Харківська обл., м.Первомайський, вул.Шевченко, 24</t>
  </si>
  <si>
    <t xml:space="preserve">64107, Харківська обл.,
м.Первомайський, вул.Учительска, 1а
</t>
  </si>
  <si>
    <t>64107, Харківська обл., м.Первомайський, вул. Дорожня, 2</t>
  </si>
  <si>
    <t xml:space="preserve">64107, Харківська обл., м.Первомайський, вул. Дорожня, 28 </t>
  </si>
  <si>
    <t xml:space="preserve">64107, Харківська обл., м.Первомайський, провул.Квітневий, б.8 </t>
  </si>
  <si>
    <t>64107, Харківська обл., м.Первомайський, провулок Лісозахисний, 8</t>
  </si>
  <si>
    <t>(05748)3-20-45</t>
  </si>
  <si>
    <t>(05748)3-25-53</t>
  </si>
  <si>
    <t>(099)447-85-65</t>
  </si>
  <si>
    <t>(05748)3-53-97</t>
  </si>
  <si>
    <t>(05748)3-18-88</t>
  </si>
  <si>
    <t>Цимбалов Сергій Олексійович</t>
  </si>
  <si>
    <t>Рубан Володимир Володимирович</t>
  </si>
  <si>
    <t>Курінний Артем Сергійович</t>
  </si>
  <si>
    <t>Кунченко Максим Анатолійович</t>
  </si>
  <si>
    <t xml:space="preserve">Бережний Олександр Миколайович </t>
  </si>
  <si>
    <t>Івченко Анатолій Анатолійович</t>
  </si>
  <si>
    <t>Обсяг споживання паливно енергетичних ресурсів об’єктами промисловості</t>
  </si>
  <si>
    <r>
      <rPr>
        <sz val="10"/>
        <color theme="1"/>
        <rFont val="Calibri"/>
        <family val="2"/>
        <charset val="204"/>
      </rPr>
      <t>тис. м</t>
    </r>
    <r>
      <rPr>
        <vertAlign val="superscript"/>
        <sz val="10"/>
        <color theme="1"/>
        <rFont val="Calibri"/>
        <family val="2"/>
        <charset val="204"/>
      </rPr>
      <t>3</t>
    </r>
  </si>
  <si>
    <t>Відпуск скидного тепла (продаж)</t>
  </si>
  <si>
    <r>
      <rPr>
        <b/>
        <sz val="10"/>
        <color theme="1"/>
        <rFont val="Calibri"/>
        <family val="2"/>
        <charset val="204"/>
      </rPr>
      <t xml:space="preserve">Місцеві об'єкти ВДЕ  </t>
    </r>
    <r>
      <rPr>
        <b/>
        <sz val="10"/>
        <color rgb="FFFF0000"/>
        <rFont val="Calibri"/>
        <family val="2"/>
        <charset val="204"/>
      </rPr>
      <t>(для 20__ року)</t>
    </r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</si>
  <si>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</si>
  <si>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</si>
  <si>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t>Середньорічна ціна енергії для об’єктів промисловості (з ПДВ)</t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</si>
  <si>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</si>
  <si>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t>Обсяги капітальних витрат, залучених на реалізацію проєктів з підвищення енергетичної ефективності та розвитку відновлюваних джерел енергії в  об'єкти промисловості (з ПДВ)</t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</si>
  <si>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</si>
  <si>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t>Табл.8</t>
  </si>
  <si>
    <t>ТОВ «Орількалатінвест»</t>
  </si>
  <si>
    <t>ПСП «Добробут»</t>
  </si>
  <si>
    <t>СФГ «ГАННА»</t>
  </si>
  <si>
    <t xml:space="preserve"> ФГ «ЛІЛІТКО»</t>
  </si>
  <si>
    <t>СФГ «Грущенко Володимир Петрович»</t>
  </si>
  <si>
    <t>СТОВ «Ржавчик»</t>
  </si>
  <si>
    <t>ТОВ «ОРЕКС-ЮКРЕЙН»</t>
  </si>
  <si>
    <t>35027361</t>
  </si>
  <si>
    <t>32019054</t>
  </si>
  <si>
    <t>64131, Харківська
обл., Лозівський
район, с.Грушине, вул.
Центральна, 4</t>
  </si>
  <si>
    <t>64107, Харківська обл., м.Первомайський, вул. Польова, 24</t>
  </si>
  <si>
    <t>64135, Харківська обл., Лозівський район, с. Ржавчик, вул. Первомайська, 34</t>
  </si>
  <si>
    <t>64107, Харківська обл., Лозівський район, м.Первомайський, вул. Польова, 1</t>
  </si>
  <si>
    <t>64135, Харківська обл., Лозівський район, с. Ржавчик, вул. Центральна, 2</t>
  </si>
  <si>
    <t>64102, м.Первомайський, мікрорайон 3, буд.27, кв. 75/76</t>
  </si>
  <si>
    <t>(067)570-52-89</t>
  </si>
  <si>
    <t>(050)976-04-53</t>
  </si>
  <si>
    <t>(057)489-52-59</t>
  </si>
  <si>
    <t>(050)303-21-02</t>
  </si>
  <si>
    <t>(050)-976-04-63</t>
  </si>
  <si>
    <t>(057)-489-52-35</t>
  </si>
  <si>
    <t>(095)-737-29-19</t>
  </si>
  <si>
    <t xml:space="preserve">
Журков Віталій Іванович</t>
  </si>
  <si>
    <t xml:space="preserve">
Грущенко Олена Михайлівна</t>
  </si>
  <si>
    <t xml:space="preserve">
Чумак Сергій Миколайович</t>
  </si>
  <si>
    <t xml:space="preserve">
Лілітко Андрій Вікторович </t>
  </si>
  <si>
    <t xml:space="preserve">
Дробиш Сергій Григорович</t>
  </si>
  <si>
    <t xml:space="preserve">
Підлубний Андрій Володимирович</t>
  </si>
  <si>
    <t>Дірінг Дмитро Володимирович</t>
  </si>
  <si>
    <t>Обсяг споживання паливно енергетичних ресурсів об’єктами сільського господарства і транспорту</t>
  </si>
  <si>
    <r>
      <rPr>
        <sz val="10"/>
        <color theme="1"/>
        <rFont val="Calibri"/>
        <family val="2"/>
        <charset val="204"/>
      </rPr>
      <t>тис. м</t>
    </r>
    <r>
      <rPr>
        <vertAlign val="superscript"/>
        <sz val="10"/>
        <color theme="1"/>
        <rFont val="Calibri"/>
        <family val="2"/>
        <charset val="204"/>
      </rPr>
      <t>3</t>
    </r>
  </si>
  <si>
    <t>Біомаса (як паливо)</t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</si>
  <si>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</si>
  <si>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b/>
        <sz val="10"/>
        <color theme="1"/>
        <rFont val="Calibri"/>
        <family val="2"/>
        <charset val="204"/>
      </rPr>
      <t xml:space="preserve">Місцеві об'єкти ВДЕ  </t>
    </r>
    <r>
      <rPr>
        <b/>
        <sz val="10"/>
        <color rgb="FFFF0000"/>
        <rFont val="Calibri"/>
        <family val="2"/>
        <charset val="204"/>
      </rPr>
      <t>(для 20__ року)</t>
    </r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</si>
  <si>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</si>
  <si>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r>
      <rPr>
        <sz val="10"/>
        <color theme="1"/>
        <rFont val="Calibri"/>
        <family val="2"/>
        <charset val="204"/>
      </rPr>
      <t>кВт</t>
    </r>
    <r>
      <rPr>
        <vertAlign val="subscript"/>
        <sz val="10"/>
        <color theme="1"/>
        <rFont val="Calibri"/>
        <family val="2"/>
        <charset val="204"/>
      </rPr>
      <t>п</t>
    </r>
  </si>
  <si>
    <t>Середньорічна ціна енергії для об’єктів сільського господарства і транспорту (з ПДВ)</t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</si>
  <si>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</si>
  <si>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r>
      <rPr>
        <sz val="10"/>
        <color theme="1"/>
        <rFont val="Calibri"/>
        <family val="2"/>
        <charset val="204"/>
      </rPr>
      <t>грн/м</t>
    </r>
    <r>
      <rPr>
        <vertAlign val="superscript"/>
        <sz val="10"/>
        <color theme="1"/>
        <rFont val="Calibri"/>
        <family val="2"/>
        <charset val="204"/>
      </rPr>
      <t>3</t>
    </r>
  </si>
  <si>
    <t>Обсяги капітальних витрат, залучених на реалізацію проєктів з підвищення енергетичної ефективності та розвитку відновлюваних джерел енергії в об'єкти сільського господарства (з ПДВ)</t>
  </si>
  <si>
    <t>Інформація про виконані проекти (заходи) щодо підвищення енергоефективності, впровадження ВДЕ, модернізації енергетичного господарства за період з 2017 р по 2020 р. (включно)</t>
  </si>
  <si>
    <r>
      <rPr>
        <sz val="10"/>
        <color theme="1"/>
        <rFont val="Calibri"/>
        <family val="2"/>
        <charset val="204"/>
      </rPr>
      <t>м</t>
    </r>
    <r>
      <rPr>
        <vertAlign val="superscript"/>
        <sz val="10"/>
        <color theme="1"/>
        <rFont val="Calibri"/>
        <family val="2"/>
        <charset val="204"/>
      </rPr>
      <t>3</t>
    </r>
  </si>
  <si>
    <t>Інформація про плановані проекти (заходи) щодо підвищення енергоефективності,  впровадження ВДЕ, модернізації енергетичного господарства починаючи з 2020 р</t>
  </si>
  <si>
    <t>Компанія-1</t>
  </si>
  <si>
    <t>Компанія-2</t>
  </si>
  <si>
    <t>Компанія-3</t>
  </si>
  <si>
    <t>Компанія-4</t>
  </si>
  <si>
    <t>Компанія-5</t>
  </si>
  <si>
    <t>Компанія-6</t>
  </si>
  <si>
    <t>Компанія-7</t>
  </si>
  <si>
    <t>Компанія-8</t>
  </si>
  <si>
    <t>Компанія-9</t>
  </si>
  <si>
    <t>Компанія-10</t>
  </si>
  <si>
    <r>
      <rPr>
        <b/>
        <sz val="10"/>
        <color theme="1"/>
        <rFont val="Calibri"/>
        <family val="2"/>
        <charset val="204"/>
      </rPr>
      <t xml:space="preserve">Місцеве виробництво палива </t>
    </r>
    <r>
      <rPr>
        <b/>
        <sz val="10"/>
        <color rgb="FFFF0000"/>
        <rFont val="Calibri"/>
        <family val="2"/>
        <charset val="204"/>
      </rPr>
      <t>(для 20__ року)</t>
    </r>
  </si>
  <si>
    <t>Деревні обрізки зелених насаджень (благоустрій нас. пунктів)</t>
  </si>
  <si>
    <t>Деревина з об'єктів лісового господарства</t>
  </si>
  <si>
    <t>Тріска деревна</t>
  </si>
  <si>
    <t>Пелета з деревини</t>
  </si>
  <si>
    <t>Пелета з лушпиння соняшникового</t>
  </si>
  <si>
    <t>Пелета з соломи</t>
  </si>
  <si>
    <t>Солома</t>
  </si>
  <si>
    <t>Інші відходи сільськогосподарського рослинництва (вказати)</t>
  </si>
  <si>
    <t>Міскантус</t>
  </si>
  <si>
    <t>Верба енергетична</t>
  </si>
  <si>
    <t>Біогаз каналізаційно-очисних станцій</t>
  </si>
  <si>
    <t>Мулові осади каналізаційно-очисних станцій</t>
  </si>
  <si>
    <t>Біогаз із відходів сільського господарства</t>
  </si>
  <si>
    <t>Біогаз із твердих побутових відходів</t>
  </si>
  <si>
    <t>Біогаз із промислових відходів</t>
  </si>
  <si>
    <t>Інші біогази (вказати)</t>
  </si>
  <si>
    <t>Відходи тваринництва та птахівництва</t>
  </si>
  <si>
    <t>Відходи рибальства та аквакультури</t>
  </si>
  <si>
    <t>Інше (вказати)</t>
  </si>
  <si>
    <t>МВт*год</t>
  </si>
  <si>
    <t>Теплопостачаючі підприємства</t>
  </si>
  <si>
    <t>Щорічна економія електроенергії, тис. кВт∙год</t>
  </si>
  <si>
    <t>%</t>
  </si>
  <si>
    <t>Поверховість</t>
  </si>
  <si>
    <t>Опалюваний обєм</t>
  </si>
  <si>
    <t>Фактичне споживання теплової енергії</t>
  </si>
  <si>
    <r>
      <t>м</t>
    </r>
    <r>
      <rPr>
        <b/>
        <vertAlign val="superscript"/>
        <sz val="10"/>
        <color theme="1"/>
        <rFont val="Calibri"/>
        <family val="2"/>
        <charset val="204"/>
      </rPr>
      <t>2</t>
    </r>
  </si>
  <si>
    <r>
      <t>м</t>
    </r>
    <r>
      <rPr>
        <b/>
        <vertAlign val="superscript"/>
        <sz val="10"/>
        <color theme="1"/>
        <rFont val="Calibri"/>
        <family val="2"/>
        <charset val="204"/>
      </rPr>
      <t>3</t>
    </r>
    <r>
      <rPr>
        <sz val="11"/>
        <color theme="1"/>
        <rFont val="Calibri"/>
        <family val="2"/>
        <charset val="204"/>
        <scheme val="minor"/>
      </rPr>
      <t/>
    </r>
  </si>
  <si>
    <t>Гкал/рік</t>
  </si>
  <si>
    <t>кВт*год/рік</t>
  </si>
  <si>
    <r>
      <t>кВт*год/м</t>
    </r>
    <r>
      <rPr>
        <b/>
        <vertAlign val="superscript"/>
        <sz val="10"/>
        <color theme="1"/>
        <rFont val="Calibri"/>
        <family val="2"/>
        <charset val="204"/>
      </rPr>
      <t>3</t>
    </r>
  </si>
  <si>
    <t>Фактичне споживання за 2021р.</t>
  </si>
  <si>
    <t>теплової енергії</t>
  </si>
  <si>
    <t>біомаси (дрова)</t>
  </si>
  <si>
    <t>тис. м3/рік</t>
  </si>
  <si>
    <t>2.4</t>
  </si>
  <si>
    <t>2.5</t>
  </si>
  <si>
    <t>5.1</t>
  </si>
  <si>
    <t>5.2</t>
  </si>
  <si>
    <t>5.3</t>
  </si>
  <si>
    <t>5.4</t>
  </si>
  <si>
    <t>5.5</t>
  </si>
  <si>
    <t>6.1</t>
  </si>
  <si>
    <t>6.2</t>
  </si>
  <si>
    <t>7.1</t>
  </si>
  <si>
    <t>7.2</t>
  </si>
  <si>
    <t>7.3</t>
  </si>
  <si>
    <t>7.4</t>
  </si>
  <si>
    <t>Разом</t>
  </si>
  <si>
    <t>відходи (пелети з деревини)</t>
  </si>
  <si>
    <t>Базове споживання теплової енергії</t>
  </si>
  <si>
    <t>Річне споживання теплової енергії (клас С)</t>
  </si>
  <si>
    <t>Економія (база-клас С)</t>
  </si>
  <si>
    <t>Питоме споживання від фактичного</t>
  </si>
  <si>
    <t>Питоме споживання від базового</t>
  </si>
  <si>
    <t>грн/рік</t>
  </si>
  <si>
    <t>Клас С</t>
  </si>
  <si>
    <t>Різниця споживання</t>
  </si>
  <si>
    <t>Інвестиції</t>
  </si>
  <si>
    <t>Клас С (факт)</t>
  </si>
  <si>
    <t>Клас С (база)</t>
  </si>
  <si>
    <t>євро</t>
  </si>
  <si>
    <t>тис. грн</t>
  </si>
  <si>
    <t>Енергія палива</t>
  </si>
  <si>
    <t>Споживання ЕЕ</t>
  </si>
  <si>
    <t>Питаме соживання ЕЕ на виробництво та транспортування</t>
  </si>
  <si>
    <t>Електрична енергія (реактивна) данні</t>
  </si>
  <si>
    <t>Житлові будівлі</t>
  </si>
  <si>
    <t>- в багатоквартирних будинках</t>
  </si>
  <si>
    <t>- в гуртожитках</t>
  </si>
  <si>
    <t>- в одноквартирних і двоквартирних будинках</t>
  </si>
  <si>
    <t>т/тис.м3</t>
  </si>
  <si>
    <t>Контактні дані</t>
  </si>
  <si>
    <t>ПРИВАТНЕ ПІДПРИЄМСТВО "ТЕПЛОСЕРВІС ЛТД" (ПП "ТЕПЛОСЕРВІС ЛТД"</t>
  </si>
  <si>
    <t>ltdteploservis@gmail.com</t>
  </si>
  <si>
    <t>ПОТАПОВ МИКОЛА ВАСИЛЬОВИЧ</t>
  </si>
  <si>
    <t>ПІБ контактної особи, що відповідає за збір вихідних даних</t>
  </si>
  <si>
    <t>Загальний обсяг теплової енергії, виробленої на джерелах теплової енергії</t>
  </si>
  <si>
    <t>Кількість теплової енергії, виробленої з відновлювальних джерел енергії</t>
  </si>
  <si>
    <t>Кількість теплової енергії, виробленої з використанням скидної (покупної) теплової енергії</t>
  </si>
  <si>
    <t>Кількість теплової енергії, виробленої в результаті комбінованого виробництва теплової та електричної енергії</t>
  </si>
  <si>
    <t>- опалення</t>
  </si>
  <si>
    <t>- ГВП</t>
  </si>
  <si>
    <t>- при виробництві теплової енергії</t>
  </si>
  <si>
    <t>- на транспортування теплової енергії</t>
  </si>
  <si>
    <t>Енергія палива Теплосервіс</t>
  </si>
  <si>
    <t xml:space="preserve">потрібна інформація про кількість мешканців, в тому числі місто решта </t>
  </si>
  <si>
    <t>Збільшення споживання ЕЕ пов'язано з включенням двох сел до МТГ</t>
  </si>
  <si>
    <t>Чісельність населення МТГ з врахуванням ВПО</t>
  </si>
  <si>
    <t>Чисельність населення інших населених пунктів Златопільської МТГ</t>
  </si>
  <si>
    <t>Загална кількість населення Златопільської МТГ</t>
  </si>
  <si>
    <t>Чисельність населення м. Златопіль</t>
  </si>
  <si>
    <t>Чисельність внутрішньо переміщених осіб м. Златопіль</t>
  </si>
  <si>
    <t>ПП "ТЕПЛОСЕРВІС ЛТД"</t>
  </si>
  <si>
    <t>Обсяг виробництва ТЕ  2021 рік</t>
  </si>
  <si>
    <t>Втрати в мережах</t>
  </si>
  <si>
    <t>Питоме споживання ЕЕ при виробництві ТЕ</t>
  </si>
  <si>
    <t>МВт*год/МВт*год</t>
  </si>
  <si>
    <t>Питоме споживання ЕЕ при транспортуванні ТЕ</t>
  </si>
  <si>
    <t>Втрати ЕЕ при виробництві</t>
  </si>
  <si>
    <t>Втрати ЕЕ при транспортуванні</t>
  </si>
  <si>
    <t>Втрати ПГ (ТЕ) при виробництві ТЕ</t>
  </si>
  <si>
    <t>Втрати ТЕ при транспортуванні ТЕ</t>
  </si>
  <si>
    <t>Власні потреби</t>
  </si>
  <si>
    <t>Втрати (ТЕ) при виробництві ТЕ</t>
  </si>
  <si>
    <t>Втрати Біомаси (ТЕ) при виробництві ТЕ</t>
  </si>
  <si>
    <t>Річний обсяг питного водопостачання споживачам:</t>
  </si>
  <si>
    <t>ЗлатопільськаМТГ</t>
  </si>
  <si>
    <t>Загальна площа житлових приміщень, тим. м²</t>
  </si>
  <si>
    <t>Багатоквартирні житлові будинки</t>
  </si>
  <si>
    <t>Одно та двоквартирні будинки</t>
  </si>
  <si>
    <t>E-mail   контактної особи</t>
  </si>
  <si>
    <t>Управління соціального захисту населення Златопільської міської ради</t>
  </si>
  <si>
    <t>Виконавчий комітет Златопільської міської ради</t>
  </si>
  <si>
    <t xml:space="preserve">Адміністративна будівля </t>
  </si>
  <si>
    <t>КНП Златопільська ЦРЛ (Хірургічний корпус)</t>
  </si>
  <si>
    <t>КНП Златопільська ЦРЛ (Терапевтичний корпус)</t>
  </si>
  <si>
    <t>ФАП с.Грушине</t>
  </si>
  <si>
    <t>ФАП с Ржавчик</t>
  </si>
  <si>
    <t>Комунальний заклад «Златопільський заклад дошкільної освіти (ясла-садок) №4 “Дюймовочка” Златопільської міської ради Харківської області»</t>
  </si>
  <si>
    <t>Комунальний заклад «Златопільський заклад дошкільної освіти (ясла-садок) № 5 “Малятко” комбінованого типу Златопільської міської ради Харківської області»</t>
  </si>
  <si>
    <t>Комунальний заклад «Златопільський заклад дошкільної освіти (ясла-садок) № 10 “Ромашка” Златопільської міської ради Харківської області»</t>
  </si>
  <si>
    <t>Комунальний заклад «Златопільський заклад дошкільної освіти (ясла-садок) № 14 “Барвінок” комбінованого типу Златопільської міської ради Харківської області»</t>
  </si>
  <si>
    <t>Комунальний заклад «Златопільський заклад дошкільної освіти (ясла-садок) № 16 “Усмішка” Златопільської  міської ради Харківської області»</t>
  </si>
  <si>
    <t>Комунальний заклад «Златопільський заклад дошкільної освіти (ясла-садок) № 17 “Казка” Златопільської  міської ради Харківської області»</t>
  </si>
  <si>
    <t>Комунальний заклад «Грушинський заклад дошкільної освіти (ясла-садок) Златопільської  міської ради Харківської області»</t>
  </si>
  <si>
    <t>Комунальний заклад «Златопільський ліцей №2 Златопільської  міської ради Харківської області»</t>
  </si>
  <si>
    <t>Комунальний заклад «Златопільський ліцей №3 «Успіх» Златопільської  міської ради Харківської області»</t>
  </si>
  <si>
    <t>Комунальний заклад «Златопільський ліцей №5 Златопільської  міської ради Харківської області»</t>
  </si>
  <si>
    <t>Комунальний заклад «Златопільський  ліцей №6 Златопільської  міської ради Харківської області»</t>
  </si>
  <si>
    <t>Комунальний заклад «Златопільський ліцей №7 Златопільської  міської ради Харківської області»</t>
  </si>
  <si>
    <t>Відділення стаціонарного догляду для постійного або тимчасового проживання
Територіального центру соціального обслуговування (надання соціальних
послуг) Златопільської  міської ради Харківської області</t>
  </si>
  <si>
    <t>Комунальний заклад "Златопільський міський палац культури "Хімік"</t>
  </si>
  <si>
    <t>Комунальне підприємство "Тепломережі"</t>
  </si>
  <si>
    <t>КП "Тепломережі"</t>
  </si>
  <si>
    <t xml:space="preserve">д/с №9, м-он 1/2, м. Первомайський  Харківської  області, 64102 </t>
  </si>
  <si>
    <t>Комунальне підприємство "Тепломережі", КП "Тепломережі"</t>
  </si>
  <si>
    <t>Котельня №1 м.Златопіль, 1/2 м-он, б 21г</t>
  </si>
  <si>
    <t>Котельня №2 м.Златопіль, 3 м-он, б 36а</t>
  </si>
  <si>
    <t>Котельня №3 м.Златопіль, 3 м-он, б 37</t>
  </si>
  <si>
    <t>Котельня №4 м.Златопіль, 4 м-он, б 31</t>
  </si>
  <si>
    <t>Котельня №5 м.Златопіль, 6 м-он, б 27</t>
  </si>
  <si>
    <t>УКТМ-1 м.Златопіль, 1/2 м-он, б 81</t>
  </si>
  <si>
    <t>УКТМ-2 м.Златопіль, пр. Незалежності, 2а</t>
  </si>
  <si>
    <t>УКТМ-3 м.Златопіль, 1/2 м-он, б 82</t>
  </si>
  <si>
    <t>УКТМ-5 м.Златопіль, вул. Харківська, 11а</t>
  </si>
  <si>
    <t>УКТМ-6 м.Златопіль, вул. Соборна, 31а</t>
  </si>
  <si>
    <t>УКТМ-7 м.Златопіль, вул. Кільцева, 34г</t>
  </si>
  <si>
    <t>64107, Харківська область, Лозівський район, місто Златопіль, вул.Дорожня,29</t>
  </si>
  <si>
    <t xml:space="preserve">д/с №9, м-он 1/2,                     м. Златопіль  Харківської  області, 64102 </t>
  </si>
  <si>
    <t>Водонапірна башта № 1, с. Грушине, вул. Шкільна, 3</t>
  </si>
  <si>
    <t>Водонапірна башта № 4 с. Грушине, вул. Первомайська</t>
  </si>
  <si>
    <t>Водонапірна башта № 2, с. Грушине, вул. Центральна</t>
  </si>
  <si>
    <t>Водонапірна башта № 3 с. Караченців, вул. Степова</t>
  </si>
  <si>
    <t>Каналізаційні очисні споруди</t>
  </si>
  <si>
    <t xml:space="preserve">Комунальне підприємство "Жилсервіс"
Златопільської  міської ради Харківської області 
</t>
  </si>
  <si>
    <t>Златопільська міська територіальна громада</t>
  </si>
  <si>
    <t>КОМУНАЛЬНЕ ПІДПРИЄМСТВО "ЖИЛСЕРВІС"
ЗЛАТОПІЛЬСЬКОЇ МІСЬКОЇ РАДИ ХАРКІВСЬКОЇ ОБЛАСТІ</t>
  </si>
  <si>
    <t>64102, Харківська обл., м. Златопіль, вул. Світанкова 1</t>
  </si>
  <si>
    <t>Відділ житлово-комунального господарства виконавчого комітету Златопільської міської ради</t>
  </si>
  <si>
    <t>64102, м. Златопіль, просп. Незалежності, 1 каб. 11</t>
  </si>
  <si>
    <t>комунальне підприємство "Жилсервіс" Златопільської міської ради Харківської області, КП "Жилсервіс"</t>
  </si>
  <si>
    <t>вул. Світанкова,1,       м. Златопіль, Харківська область, 64102</t>
  </si>
  <si>
    <t>64102 Харківська обл.           м. Златопіль вул.Світанкова 1</t>
  </si>
  <si>
    <t xml:space="preserve">На північ 1,8 км від м.Златопіль у районі балки Сухотин Луг </t>
  </si>
  <si>
    <t>Довжина теплових мереж між котельною та будівлею,м</t>
  </si>
  <si>
    <r>
      <rPr>
        <b/>
        <sz val="11"/>
        <color theme="1"/>
        <rFont val="Calibri"/>
        <family val="2"/>
        <charset val="204"/>
      </rPr>
      <t xml:space="preserve">Споживання первинних паливно-енергетичних ресурсів </t>
    </r>
    <r>
      <rPr>
        <sz val="11"/>
        <color theme="1"/>
        <rFont val="Calibri"/>
        <family val="2"/>
        <charset val="204"/>
      </rPr>
      <t>(натуральні одиниці виміру)</t>
    </r>
  </si>
  <si>
    <t>Коєфіцієнти переведення в МВт·год</t>
  </si>
  <si>
    <t>Первинні енергетичні ресурси спожиті в Місті</t>
  </si>
  <si>
    <t>Од. виміру</t>
  </si>
  <si>
    <t xml:space="preserve"> -</t>
  </si>
  <si>
    <t>І</t>
  </si>
  <si>
    <t>Природний газ, всього:</t>
  </si>
  <si>
    <r>
      <t>тис. м</t>
    </r>
    <r>
      <rPr>
        <b/>
        <vertAlign val="superscript"/>
        <sz val="10"/>
        <color theme="1"/>
        <rFont val="Calibri"/>
        <family val="2"/>
        <charset val="204"/>
      </rPr>
      <t>3</t>
    </r>
  </si>
  <si>
    <r>
      <rPr>
        <sz val="10"/>
        <color rgb="FF000000"/>
        <rFont val="Calibri"/>
        <family val="2"/>
        <charset val="204"/>
      </rPr>
      <t>МВт·год/тис. м</t>
    </r>
    <r>
      <rPr>
        <vertAlign val="superscript"/>
        <sz val="10"/>
        <color rgb="FF000000"/>
        <rFont val="Calibri"/>
        <family val="2"/>
        <charset val="204"/>
      </rPr>
      <t>3</t>
    </r>
  </si>
  <si>
    <t>Побутові споживачі, всього:</t>
  </si>
  <si>
    <r>
      <t>тис. м</t>
    </r>
    <r>
      <rPr>
        <i/>
        <vertAlign val="superscript"/>
        <sz val="10"/>
        <color theme="1"/>
        <rFont val="Calibri"/>
        <family val="2"/>
        <charset val="204"/>
      </rPr>
      <t>3</t>
    </r>
  </si>
  <si>
    <t>МВт·год/т</t>
  </si>
  <si>
    <t>Громадські будівлі, всього:</t>
  </si>
  <si>
    <r>
      <t>тис. м</t>
    </r>
    <r>
      <rPr>
        <b/>
        <i/>
        <vertAlign val="superscript"/>
        <sz val="10"/>
        <color theme="1"/>
        <rFont val="Calibri"/>
        <family val="2"/>
        <charset val="204"/>
      </rPr>
      <t>3</t>
    </r>
  </si>
  <si>
    <t xml:space="preserve"> - громадскькі будівлі підпорядкування МТГ</t>
  </si>
  <si>
    <t>Громадські будівлі</t>
  </si>
  <si>
    <t xml:space="preserve"> - громадскькі будівлі іншого підпорядкування</t>
  </si>
  <si>
    <r>
      <t>тис. м</t>
    </r>
    <r>
      <rPr>
        <vertAlign val="superscript"/>
        <sz val="10"/>
        <color theme="1"/>
        <rFont val="Calibri"/>
        <family val="2"/>
        <charset val="204"/>
      </rPr>
      <t>3</t>
    </r>
  </si>
  <si>
    <t>Зовнішнє освітлення</t>
  </si>
  <si>
    <t>Вуличне освітлення</t>
  </si>
  <si>
    <t>Управління побутовими відходами</t>
  </si>
  <si>
    <t>Громадський транспорт</t>
  </si>
  <si>
    <t>Водопостачання та водовідведення</t>
  </si>
  <si>
    <t>Інші комунальні підприємства</t>
  </si>
  <si>
    <t>ІІ</t>
  </si>
  <si>
    <t>Електроенергія, всього</t>
  </si>
  <si>
    <t>МВт·год/тис. л</t>
  </si>
  <si>
    <t>в багатоквартирних будинках і гуртожитках</t>
  </si>
  <si>
    <t>в одноквартирних і двоквартирних будинках</t>
  </si>
  <si>
    <t>Комунальні підприємства, всього:</t>
  </si>
  <si>
    <t>ІІІ</t>
  </si>
  <si>
    <t>Біопаливо та відходи:</t>
  </si>
  <si>
    <t>МВт·год/Гкал</t>
  </si>
  <si>
    <r>
      <rPr>
        <sz val="10"/>
        <color theme="1"/>
        <rFont val="Calibri"/>
        <family val="2"/>
        <charset val="204"/>
      </rPr>
      <t>МВт·год/м</t>
    </r>
    <r>
      <rPr>
        <vertAlign val="superscript"/>
        <sz val="10"/>
        <color theme="1"/>
        <rFont val="Calibri"/>
        <family val="2"/>
        <charset val="204"/>
      </rPr>
      <t>3</t>
    </r>
  </si>
  <si>
    <t>ІV</t>
  </si>
  <si>
    <t>V</t>
  </si>
  <si>
    <t>Річне споживання паливноенергетичних ресурсів у натуральних одиницях</t>
  </si>
  <si>
    <t>прогноз</t>
  </si>
  <si>
    <t>Теплопостачання</t>
  </si>
  <si>
    <t>МВт·год</t>
  </si>
  <si>
    <r>
      <t>тис. м</t>
    </r>
    <r>
      <rPr>
        <vertAlign val="superscript"/>
        <sz val="10"/>
        <color theme="1"/>
        <rFont val="Calibri"/>
        <family val="2"/>
        <charset val="204"/>
        <scheme val="minor"/>
      </rPr>
      <t>3</t>
    </r>
  </si>
  <si>
    <r>
      <t>м</t>
    </r>
    <r>
      <rPr>
        <vertAlign val="superscript"/>
        <sz val="10"/>
        <color rgb="FF000000"/>
        <rFont val="Calibri"/>
        <family val="2"/>
        <charset val="204"/>
        <scheme val="minor"/>
      </rPr>
      <t>3</t>
    </r>
  </si>
  <si>
    <t>Громадські будівлі підпорядкування МТГ</t>
  </si>
  <si>
    <t xml:space="preserve">Багатоквартирні житлові будинки </t>
  </si>
  <si>
    <t xml:space="preserve">Одноквартирні та двоквартирні житлові будинки </t>
  </si>
  <si>
    <t>Тільки для баланса</t>
  </si>
  <si>
    <t>Споживання теплової енергії Інші непобудтові споживачі</t>
  </si>
  <si>
    <r>
      <t>Загальне споживання ПЕР по секторах включених в МЕП , МВт</t>
    </r>
    <r>
      <rPr>
        <b/>
        <sz val="11"/>
        <color theme="1"/>
        <rFont val="Calibri"/>
        <family val="2"/>
        <charset val="204"/>
      </rPr>
      <t>∙год</t>
    </r>
  </si>
  <si>
    <t>Дані для побудови кругових діаграм</t>
  </si>
  <si>
    <t>Сектор</t>
  </si>
  <si>
    <t>Розмірність</t>
  </si>
  <si>
    <t>Газопостачання</t>
  </si>
  <si>
    <t>громадські будівлі</t>
  </si>
  <si>
    <t>громадські будівлі, 6,4%</t>
  </si>
  <si>
    <t>житлові будівлі</t>
  </si>
  <si>
    <t>житлові будівлі, 75,1%</t>
  </si>
  <si>
    <t>Житлові будинки (населення)</t>
  </si>
  <si>
    <t>сфера теплопостачання</t>
  </si>
  <si>
    <t>сфера теплопостачання, 13,7%</t>
  </si>
  <si>
    <t>сфера водопостачання і водовідведення</t>
  </si>
  <si>
    <t>сфера водопостачання і водовідведення, 2,4%</t>
  </si>
  <si>
    <t>сфера управління побутовими відходами</t>
  </si>
  <si>
    <t>сфера управління побутовими відходами, 2,2%</t>
  </si>
  <si>
    <t>зовнішнє освітлення</t>
  </si>
  <si>
    <t>зовнішнє освітлення, 0,2%</t>
  </si>
  <si>
    <t>громадський транспорт, _%</t>
  </si>
  <si>
    <t>Споживання ПЕР Полтавської МТГ в 2021 році, МВт∙год</t>
  </si>
  <si>
    <t>Загальне споживання природного газу</t>
  </si>
  <si>
    <t>ПЕР які споживає ТГ</t>
  </si>
  <si>
    <t>Природний газ, 75%</t>
  </si>
  <si>
    <t>Електроенергія, 24%</t>
  </si>
  <si>
    <t>Біопаливо, 0,4%</t>
  </si>
  <si>
    <t>Нафтопродукти, 1%</t>
  </si>
  <si>
    <t>Електропостачання</t>
  </si>
  <si>
    <t>Споживання теплової енергії по включених в МЕП секторах</t>
  </si>
  <si>
    <t>Побутові споживачі (житлові будинки)</t>
  </si>
  <si>
    <t>Загальне споживання електроенергії</t>
  </si>
  <si>
    <t>Теплопостачаючі підприємства (власні потреби, втрати)</t>
  </si>
  <si>
    <r>
      <t>Загальне споживання ПЕР по секторах , МВт</t>
    </r>
    <r>
      <rPr>
        <b/>
        <sz val="11"/>
        <color theme="1"/>
        <rFont val="Calibri"/>
        <family val="2"/>
        <charset val="204"/>
      </rPr>
      <t>∙год</t>
    </r>
  </si>
  <si>
    <t>Побутові споживачі (житлові будинки) (25,4%)</t>
  </si>
  <si>
    <t>Громадські будівлі (1,4%)</t>
  </si>
  <si>
    <t>Промислові підприємства (8,8%)</t>
  </si>
  <si>
    <t>Зовнішнє освітлення (0,2%</t>
  </si>
  <si>
    <t>Теплопостачаючі підприємства (54,8%)</t>
  </si>
  <si>
    <t>Біопаливо</t>
  </si>
  <si>
    <t>Управління побутовими відходами (1,8%)</t>
  </si>
  <si>
    <t>Громадський транспорт (0%)</t>
  </si>
  <si>
    <t>Водопостачання та водовідведення (2,0%)</t>
  </si>
  <si>
    <t>Інші комунальні підприємства (0%)</t>
  </si>
  <si>
    <t>Інші категорії непобутових споживачів (5,6%)</t>
  </si>
  <si>
    <t>Загальне споживання біопалива</t>
  </si>
  <si>
    <t>Вид біопалива</t>
  </si>
  <si>
    <t xml:space="preserve">Вартісний баланс спожитих ПЕР, млн. грн. </t>
  </si>
  <si>
    <t xml:space="preserve">млн. грн. </t>
  </si>
  <si>
    <t>нафтопродуктівбіопалива</t>
  </si>
  <si>
    <t>Вид нафтопродуктів</t>
  </si>
  <si>
    <t>Бензи, тис. л</t>
  </si>
  <si>
    <t>Дизель, тис. л</t>
  </si>
  <si>
    <t>Скраплений (зріджений) газ, тис. л</t>
  </si>
  <si>
    <t>Стиснений газ (метан), тис. м3</t>
  </si>
  <si>
    <t>ГРОШІ</t>
  </si>
  <si>
    <t>Баланси споживання ПЕР після впровадження проєктів МЕП</t>
  </si>
  <si>
    <t>Прогнозоване вартісний баланс</t>
  </si>
  <si>
    <t>Прогнозоване споживання ПЕР Базовий сценарій та з врахуванням проєктів МЕП</t>
  </si>
  <si>
    <t>Базовий сценарій</t>
  </si>
  <si>
    <t>млн.грн.</t>
  </si>
  <si>
    <t>Сценарій з МЕП</t>
  </si>
  <si>
    <t>Економія</t>
  </si>
  <si>
    <t>Сфера теплопостачання</t>
  </si>
  <si>
    <t>Сфера водопостачання і водовідведення</t>
  </si>
  <si>
    <t>Сфера управління побутовими відходами</t>
  </si>
  <si>
    <t>Витрати на ПЕР всіх секторів включно з промисловістю</t>
  </si>
  <si>
    <t>Економія ПЕР в результаті впровадження прокєтів МЕП</t>
  </si>
  <si>
    <t>Відсоток впровадження проєктів</t>
  </si>
  <si>
    <t>ПГ</t>
  </si>
  <si>
    <t>ТЕ</t>
  </si>
  <si>
    <t>ДП</t>
  </si>
  <si>
    <t>Використання ВДЕ</t>
  </si>
  <si>
    <t>Сфера зовнішнє освітлення</t>
  </si>
  <si>
    <t>Прогнозована варітсний баланс</t>
  </si>
  <si>
    <t>Прогнозоване кінцеве споживання енергії</t>
  </si>
  <si>
    <t>Витрати на ПЕР без МЕП</t>
  </si>
  <si>
    <t>Базовий лінія споживання ПЕР</t>
  </si>
  <si>
    <t>Витрати на ПЕР з врахуванням МЕП</t>
  </si>
  <si>
    <t>Споживання ПЕР з врахуванням МЕП</t>
  </si>
  <si>
    <t>Заміщення традиційних джерел енергі на ВДЕ</t>
  </si>
  <si>
    <t>Для розділу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</si>
</sst>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d\.m"/>
    <numFmt numFmtId="165" formatCode="0.000"/>
    <numFmt numFmtId="166" formatCode="#,##0.0000"/>
    <numFmt numFmtId="167" formatCode="#,##0.000"/>
    <numFmt numFmtId="168" formatCode="#,##0.0"/>
    <numFmt numFmtId="169" formatCode="d\.m\."/>
    <numFmt numFmtId="170" formatCode="d\.m\.yyyy"/>
    <numFmt numFmtId="171" formatCode="dd\.mm\.yyyy"/>
    <numFmt numFmtId="172" formatCode="0.0%"/>
    <numFmt numFmtId="173" formatCode="[$-F400]h:mm:ss\ AM/PM"/>
    <numFmt numFmtId="174" formatCode="0.0"/>
    <numFmt numFmtId="175" formatCode="0.0000"/>
    <numFmt numFmtId="176" formatCode="0.0E+00"/>
  </numFmts>
  <fonts count="11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4"/>
      <color rgb="FF0070C0"/>
      <name val="Calibri"/>
      <family val="2"/>
      <charset val="204"/>
    </font>
    <font>
      <b/>
      <sz val="14"/>
      <color theme="1"/>
      <name val="Calibri"/>
      <family val="2"/>
      <charset val="204"/>
    </font>
    <font>
      <sz val="11"/>
      <name val="Calibri"/>
      <family val="2"/>
      <charset val="204"/>
    </font>
    <font>
      <sz val="11"/>
      <color rgb="FF00B050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0070C0"/>
      <name val="Calibri"/>
      <family val="2"/>
      <charset val="204"/>
    </font>
    <font>
      <sz val="12"/>
      <color rgb="FF0070C0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color theme="1"/>
      <name val="Arial"/>
      <family val="2"/>
      <charset val="204"/>
    </font>
    <font>
      <sz val="10"/>
      <color rgb="FF000000"/>
      <name val="&quot;Times New Roman&quot;"/>
    </font>
    <font>
      <sz val="11"/>
      <color theme="1"/>
      <name val="Calibri"/>
      <family val="2"/>
      <charset val="204"/>
      <scheme val="minor"/>
    </font>
    <font>
      <sz val="12"/>
      <color theme="1"/>
      <name val="&quot;Times New Roman&quot;"/>
    </font>
    <font>
      <b/>
      <sz val="10"/>
      <color rgb="FF000000"/>
      <name val="Calibri"/>
      <family val="2"/>
      <charset val="204"/>
    </font>
    <font>
      <sz val="10"/>
      <color rgb="FF0000FF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1"/>
      <color rgb="FF000000"/>
      <name val="&quot;Times New Roman&quot;"/>
    </font>
    <font>
      <sz val="11"/>
      <color rgb="FF000000"/>
      <name val="Calibri"/>
      <family val="2"/>
      <charset val="204"/>
    </font>
    <font>
      <sz val="9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0"/>
      <color rgb="FFFF0000"/>
      <name val="Calibri"/>
      <family val="2"/>
      <charset val="204"/>
    </font>
    <font>
      <i/>
      <sz val="10"/>
      <color theme="1"/>
      <name val="Calibri"/>
      <family val="2"/>
      <charset val="204"/>
    </font>
    <font>
      <i/>
      <sz val="10"/>
      <color rgb="FF000000"/>
      <name val="Calibri"/>
      <family val="2"/>
      <charset val="204"/>
    </font>
    <font>
      <b/>
      <sz val="10"/>
      <color rgb="FFFF0000"/>
      <name val="Calibri"/>
      <family val="2"/>
      <charset val="204"/>
    </font>
    <font>
      <i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rgb="FF0070C0"/>
      <name val="Calibri"/>
      <family val="2"/>
      <charset val="204"/>
    </font>
    <font>
      <b/>
      <i/>
      <sz val="10"/>
      <color theme="1"/>
      <name val="Calibri"/>
      <family val="2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theme="1"/>
      <name val="&quot;Times New Roman&quot;"/>
    </font>
    <font>
      <sz val="10"/>
      <color rgb="FF1F1F1F"/>
      <name val="Calibri"/>
      <family val="2"/>
      <charset val="204"/>
    </font>
    <font>
      <sz val="11"/>
      <color theme="1"/>
      <name val="Calibri"/>
      <family val="2"/>
      <charset val="204"/>
    </font>
    <font>
      <sz val="9"/>
      <color rgb="FF1F1F1F"/>
      <name val="&quot;Google Sans&quot;"/>
    </font>
    <font>
      <u/>
      <sz val="10"/>
      <color rgb="FF000000"/>
      <name val="Calibri"/>
      <family val="2"/>
      <charset val="204"/>
    </font>
    <font>
      <b/>
      <sz val="10"/>
      <color rgb="FF1F1F1F"/>
      <name val="Calibri"/>
      <family val="2"/>
      <charset val="204"/>
    </font>
    <font>
      <b/>
      <sz val="10"/>
      <color rgb="FF0070C0"/>
      <name val="Calibri"/>
      <family val="2"/>
      <charset val="204"/>
    </font>
    <font>
      <i/>
      <sz val="10"/>
      <color rgb="FF0070C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2"/>
      <color theme="1"/>
      <name val="Arial"/>
      <family val="2"/>
      <charset val="204"/>
    </font>
    <font>
      <sz val="14"/>
      <color theme="1"/>
      <name val="Times New Roman"/>
      <family val="1"/>
      <charset val="204"/>
    </font>
    <font>
      <sz val="12"/>
      <color theme="1"/>
      <name val="Calibri"/>
      <family val="2"/>
      <charset val="204"/>
    </font>
    <font>
      <b/>
      <sz val="12"/>
      <color rgb="FF0070C0"/>
      <name val="Calibri"/>
      <family val="2"/>
      <charset val="204"/>
    </font>
    <font>
      <b/>
      <u/>
      <sz val="11"/>
      <color rgb="FF0563C1"/>
      <name val="Calibri"/>
      <family val="2"/>
      <charset val="204"/>
    </font>
    <font>
      <sz val="10"/>
      <color rgb="FF434343"/>
      <name val="Calibri"/>
      <family val="2"/>
      <charset val="204"/>
    </font>
    <font>
      <u/>
      <sz val="11"/>
      <color theme="10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u/>
      <sz val="11"/>
      <color rgb="FF000000"/>
      <name val="Calibri"/>
      <family val="2"/>
      <charset val="204"/>
    </font>
    <font>
      <sz val="11"/>
      <color rgb="FF000000"/>
      <name val="Roboto"/>
    </font>
    <font>
      <vertAlign val="superscript"/>
      <sz val="10"/>
      <color theme="1"/>
      <name val="Calibri"/>
      <family val="2"/>
      <charset val="204"/>
    </font>
    <font>
      <vertAlign val="subscript"/>
      <sz val="10"/>
      <color theme="1"/>
      <name val="Calibri"/>
      <family val="2"/>
      <charset val="204"/>
    </font>
    <font>
      <sz val="10"/>
      <color rgb="FF434343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vertAlign val="superscript"/>
      <sz val="10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9"/>
      <color theme="1"/>
      <name val="Calibri"/>
      <family val="2"/>
      <charset val="204"/>
    </font>
    <font>
      <sz val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1"/>
      <color rgb="FFFF0000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rgb="FF1F1F1F"/>
      <name val="Calibri"/>
      <family val="2"/>
      <charset val="204"/>
      <scheme val="minor"/>
    </font>
    <font>
      <sz val="11"/>
      <color rgb="FF1F1F1F"/>
      <name val="Roboto"/>
    </font>
    <font>
      <i/>
      <sz val="10"/>
      <color rgb="FF0070C0"/>
      <name val="Calibri"/>
      <family val="2"/>
      <charset val="204"/>
      <scheme val="minor"/>
    </font>
    <font>
      <sz val="8"/>
      <color rgb="FFFF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</font>
    <font>
      <sz val="11"/>
      <color theme="1"/>
      <name val="Calibri"/>
      <scheme val="minor"/>
    </font>
    <font>
      <sz val="11"/>
      <color theme="0"/>
      <name val="Calibri"/>
      <family val="2"/>
      <charset val="204"/>
      <scheme val="minor"/>
    </font>
    <font>
      <b/>
      <sz val="10"/>
      <color theme="0"/>
      <name val="Calibri"/>
      <family val="2"/>
      <charset val="204"/>
    </font>
    <font>
      <vertAlign val="superscript"/>
      <sz val="10"/>
      <color rgb="FF000000"/>
      <name val="Calibri"/>
      <family val="2"/>
      <charset val="204"/>
    </font>
    <font>
      <i/>
      <vertAlign val="superscript"/>
      <sz val="10"/>
      <color theme="1"/>
      <name val="Calibri"/>
      <family val="2"/>
      <charset val="204"/>
    </font>
    <font>
      <i/>
      <sz val="10"/>
      <name val="Calibri"/>
      <family val="2"/>
      <charset val="204"/>
    </font>
    <font>
      <i/>
      <sz val="10"/>
      <color theme="2" tint="-0.499984740745262"/>
      <name val="Calibri"/>
      <family val="2"/>
      <charset val="204"/>
    </font>
    <font>
      <b/>
      <i/>
      <vertAlign val="superscript"/>
      <sz val="10"/>
      <color theme="1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color rgb="FFFF0000"/>
      <name val="Calibri"/>
      <family val="2"/>
      <charset val="204"/>
    </font>
    <font>
      <b/>
      <i/>
      <sz val="1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vertAlign val="superscript"/>
      <sz val="10"/>
      <color theme="1"/>
      <name val="Calibri"/>
      <family val="2"/>
      <charset val="204"/>
      <scheme val="minor"/>
    </font>
    <font>
      <b/>
      <sz val="10"/>
      <color rgb="FFC00000"/>
      <name val="Calibri"/>
      <family val="2"/>
      <charset val="204"/>
    </font>
    <font>
      <vertAlign val="superscript"/>
      <sz val="10"/>
      <color rgb="FF00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</fonts>
  <fills count="4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rgb="FFCCFFFF"/>
        <bgColor rgb="FFCCFFFF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FFFFCC"/>
        <bgColor rgb="FFFFFFCC"/>
      </patternFill>
    </fill>
    <fill>
      <patternFill patternType="solid">
        <fgColor rgb="FFE7E6E6"/>
        <bgColor rgb="FFE7E6E6"/>
      </patternFill>
    </fill>
    <fill>
      <patternFill patternType="solid">
        <fgColor rgb="FFCCFFCC"/>
        <bgColor rgb="FFCCFFCC"/>
      </patternFill>
    </fill>
    <fill>
      <patternFill patternType="solid">
        <fgColor rgb="FFF2F2F2"/>
        <bgColor rgb="FFF2F2F2"/>
      </patternFill>
    </fill>
    <fill>
      <patternFill patternType="solid">
        <fgColor rgb="FF92D050"/>
        <bgColor rgb="FF92D050"/>
      </patternFill>
    </fill>
    <fill>
      <patternFill patternType="solid">
        <fgColor rgb="FFFEF2CB"/>
        <bgColor rgb="FFFEF2CB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6"/>
      </patternFill>
    </fill>
    <fill>
      <patternFill patternType="solid">
        <fgColor rgb="FF00B0F0"/>
        <bgColor theme="6"/>
      </patternFill>
    </fill>
    <fill>
      <patternFill patternType="solid">
        <fgColor theme="6"/>
        <bgColor theme="6"/>
      </patternFill>
    </fill>
    <fill>
      <patternFill patternType="solid">
        <fgColor theme="9" tint="0.39997558519241921"/>
        <bgColor rgb="FFEFEFEF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rgb="FFFFC000"/>
        <bgColor theme="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4CCCC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00FF00"/>
      </patternFill>
    </fill>
    <fill>
      <patternFill patternType="solid">
        <fgColor theme="4"/>
        <bgColor rgb="FFBDD6EE"/>
      </patternFill>
    </fill>
    <fill>
      <patternFill patternType="solid">
        <fgColor theme="0" tint="-0.14999847407452621"/>
        <bgColor rgb="FFBDD6E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rgb="FFFFC000"/>
      </patternFill>
    </fill>
    <fill>
      <patternFill patternType="solid">
        <fgColor rgb="FFFBE4D5"/>
        <bgColor rgb="FFFBE4D5"/>
      </patternFill>
    </fill>
    <fill>
      <patternFill patternType="solid">
        <fgColor rgb="FFFFFF00"/>
        <bgColor rgb="FFFBE4D5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4"/>
      </patternFill>
    </fill>
  </fills>
  <borders count="57">
    <border>
      <left/>
      <right/>
      <top/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3">
    <xf numFmtId="0" fontId="0" fillId="0" borderId="0"/>
    <xf numFmtId="0" fontId="23" fillId="0" borderId="16"/>
    <xf numFmtId="9" fontId="23" fillId="0" borderId="16" applyFont="0" applyFill="0" applyBorder="0" applyAlignment="0" applyProtection="0"/>
    <xf numFmtId="0" fontId="77" fillId="0" borderId="16"/>
    <xf numFmtId="9" fontId="9" fillId="0" borderId="16" applyFont="0" applyFill="0" applyBorder="0" applyAlignment="0" applyProtection="0"/>
    <xf numFmtId="0" fontId="28" fillId="0" borderId="16"/>
    <xf numFmtId="0" fontId="78" fillId="0" borderId="16"/>
    <xf numFmtId="9" fontId="28" fillId="0" borderId="16" applyFont="0" applyFill="0" applyBorder="0" applyAlignment="0" applyProtection="0"/>
    <xf numFmtId="0" fontId="8" fillId="0" borderId="16"/>
    <xf numFmtId="9" fontId="8" fillId="0" borderId="16" applyFont="0" applyFill="0" applyBorder="0" applyAlignment="0" applyProtection="0"/>
    <xf numFmtId="0" fontId="85" fillId="0" borderId="16"/>
    <xf numFmtId="9" fontId="90" fillId="0" borderId="0" applyFont="0" applyFill="0" applyBorder="0" applyAlignment="0" applyProtection="0"/>
    <xf numFmtId="0" fontId="5" fillId="0" borderId="16"/>
    <xf numFmtId="9" fontId="5" fillId="0" borderId="16" applyFont="0" applyFill="0" applyBorder="0" applyAlignment="0" applyProtection="0"/>
    <xf numFmtId="0" fontId="95" fillId="0" borderId="16"/>
    <xf numFmtId="9" fontId="4" fillId="0" borderId="16" applyFont="0" applyFill="0" applyBorder="0" applyAlignment="0" applyProtection="0"/>
    <xf numFmtId="0" fontId="3" fillId="0" borderId="16"/>
    <xf numFmtId="9" fontId="3" fillId="0" borderId="16" applyFont="0" applyFill="0" applyBorder="0" applyAlignment="0" applyProtection="0"/>
    <xf numFmtId="0" fontId="96" fillId="0" borderId="16" applyNumberFormat="0" applyFill="0" applyBorder="0" applyAlignment="0" applyProtection="0"/>
    <xf numFmtId="0" fontId="2" fillId="0" borderId="16"/>
    <xf numFmtId="0" fontId="99" fillId="0" borderId="16"/>
    <xf numFmtId="9" fontId="2" fillId="0" borderId="16" applyFont="0" applyFill="0" applyBorder="0" applyAlignment="0" applyProtection="0"/>
    <xf numFmtId="0" fontId="2" fillId="0" borderId="16"/>
  </cellStyleXfs>
  <cellXfs count="1013">
    <xf numFmtId="0" fontId="0" fillId="0" borderId="0" xfId="0"/>
    <xf numFmtId="0" fontId="10" fillId="0" borderId="0" xfId="0" applyFont="1"/>
    <xf numFmtId="0" fontId="10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left" vertical="center" wrapText="1"/>
    </xf>
    <xf numFmtId="4" fontId="14" fillId="0" borderId="7" xfId="0" applyNumberFormat="1" applyFont="1" applyBorder="1" applyAlignment="1">
      <alignment horizontal="center" vertical="center" wrapText="1"/>
    </xf>
    <xf numFmtId="49" fontId="15" fillId="0" borderId="8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 wrapText="1"/>
    </xf>
    <xf numFmtId="0" fontId="18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left" vertical="center" wrapText="1"/>
    </xf>
    <xf numFmtId="0" fontId="20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19" fillId="0" borderId="13" xfId="0" applyFont="1" applyBorder="1" applyAlignment="1">
      <alignment vertical="center"/>
    </xf>
    <xf numFmtId="0" fontId="18" fillId="0" borderId="13" xfId="0" applyFont="1" applyBorder="1" applyAlignment="1">
      <alignment vertical="center"/>
    </xf>
    <xf numFmtId="0" fontId="18" fillId="0" borderId="14" xfId="0" applyFont="1" applyBorder="1" applyAlignment="1">
      <alignment vertical="center"/>
    </xf>
    <xf numFmtId="0" fontId="18" fillId="0" borderId="15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 wrapText="1"/>
    </xf>
    <xf numFmtId="0" fontId="18" fillId="0" borderId="15" xfId="0" applyFont="1" applyBorder="1" applyAlignment="1">
      <alignment vertical="center" wrapText="1"/>
    </xf>
    <xf numFmtId="0" fontId="18" fillId="2" borderId="15" xfId="0" applyFont="1" applyFill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18" fillId="3" borderId="15" xfId="0" applyFont="1" applyFill="1" applyBorder="1" applyAlignment="1">
      <alignment horizontal="center" vertical="center"/>
    </xf>
    <xf numFmtId="0" fontId="20" fillId="3" borderId="15" xfId="0" applyFont="1" applyFill="1" applyBorder="1" applyAlignment="1">
      <alignment horizontal="center"/>
    </xf>
    <xf numFmtId="0" fontId="22" fillId="3" borderId="15" xfId="0" applyFont="1" applyFill="1" applyBorder="1" applyAlignment="1">
      <alignment horizontal="center"/>
    </xf>
    <xf numFmtId="0" fontId="19" fillId="0" borderId="14" xfId="0" applyFont="1" applyBorder="1" applyAlignment="1">
      <alignment horizontal="center" vertical="center"/>
    </xf>
    <xf numFmtId="0" fontId="18" fillId="0" borderId="15" xfId="0" quotePrefix="1" applyFont="1" applyBorder="1" applyAlignment="1">
      <alignment horizontal="center" vertical="center"/>
    </xf>
    <xf numFmtId="0" fontId="18" fillId="0" borderId="15" xfId="0" quotePrefix="1" applyFont="1" applyBorder="1" applyAlignment="1">
      <alignment vertical="center" wrapText="1"/>
    </xf>
    <xf numFmtId="0" fontId="23" fillId="0" borderId="9" xfId="0" applyFont="1" applyBorder="1" applyAlignment="1">
      <alignment horizontal="center"/>
    </xf>
    <xf numFmtId="0" fontId="23" fillId="3" borderId="9" xfId="0" applyFont="1" applyFill="1" applyBorder="1" applyAlignment="1">
      <alignment horizontal="center"/>
    </xf>
    <xf numFmtId="0" fontId="18" fillId="0" borderId="13" xfId="0" applyFont="1" applyBorder="1" applyAlignment="1">
      <alignment horizontal="center" vertical="center"/>
    </xf>
    <xf numFmtId="3" fontId="18" fillId="0" borderId="15" xfId="0" applyNumberFormat="1" applyFont="1" applyBorder="1" applyAlignment="1">
      <alignment horizontal="center" vertical="center"/>
    </xf>
    <xf numFmtId="3" fontId="21" fillId="0" borderId="15" xfId="0" applyNumberFormat="1" applyFont="1" applyBorder="1" applyAlignment="1">
      <alignment horizontal="center" vertical="center"/>
    </xf>
    <xf numFmtId="0" fontId="18" fillId="3" borderId="15" xfId="0" quotePrefix="1" applyFont="1" applyFill="1" applyBorder="1" applyAlignment="1">
      <alignment horizontal="center" vertical="center"/>
    </xf>
    <xf numFmtId="0" fontId="18" fillId="3" borderId="15" xfId="0" quotePrefix="1" applyFont="1" applyFill="1" applyBorder="1" applyAlignment="1">
      <alignment vertical="center" wrapText="1"/>
    </xf>
    <xf numFmtId="0" fontId="22" fillId="3" borderId="9" xfId="0" applyFont="1" applyFill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24" fillId="0" borderId="0" xfId="0" applyFont="1"/>
    <xf numFmtId="0" fontId="10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left" vertical="center" wrapText="1"/>
    </xf>
    <xf numFmtId="0" fontId="20" fillId="0" borderId="0" xfId="0" applyFont="1" applyAlignment="1">
      <alignment vertical="center" wrapText="1"/>
    </xf>
    <xf numFmtId="0" fontId="19" fillId="5" borderId="16" xfId="0" applyFont="1" applyFill="1" applyBorder="1" applyAlignment="1">
      <alignment horizontal="right" vertical="center"/>
    </xf>
    <xf numFmtId="0" fontId="19" fillId="5" borderId="16" xfId="0" applyFont="1" applyFill="1" applyBorder="1" applyAlignment="1">
      <alignment horizontal="left" vertical="center"/>
    </xf>
    <xf numFmtId="0" fontId="18" fillId="5" borderId="16" xfId="0" applyFont="1" applyFill="1" applyBorder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19" fillId="0" borderId="0" xfId="0" applyFont="1" applyAlignment="1">
      <alignment horizontal="right" vertical="center"/>
    </xf>
    <xf numFmtId="0" fontId="18" fillId="0" borderId="0" xfId="0" applyFont="1" applyAlignment="1">
      <alignment vertical="center" wrapText="1"/>
    </xf>
    <xf numFmtId="0" fontId="18" fillId="0" borderId="9" xfId="0" applyFont="1" applyBorder="1" applyAlignment="1">
      <alignment horizontal="center" vertical="center" wrapText="1"/>
    </xf>
    <xf numFmtId="49" fontId="18" fillId="0" borderId="9" xfId="0" applyNumberFormat="1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top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6" borderId="9" xfId="0" applyFont="1" applyFill="1" applyBorder="1" applyAlignment="1">
      <alignment horizontal="center" vertical="center"/>
    </xf>
    <xf numFmtId="0" fontId="18" fillId="6" borderId="9" xfId="0" applyFont="1" applyFill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0" fontId="18" fillId="0" borderId="9" xfId="0" quotePrefix="1" applyFont="1" applyBorder="1" applyAlignment="1">
      <alignment horizontal="center" vertical="center" wrapText="1"/>
    </xf>
    <xf numFmtId="0" fontId="27" fillId="0" borderId="9" xfId="0" applyFont="1" applyBorder="1" applyAlignment="1">
      <alignment vertical="top" wrapText="1"/>
    </xf>
    <xf numFmtId="0" fontId="27" fillId="0" borderId="0" xfId="0" applyFont="1" applyAlignment="1">
      <alignment vertical="top" wrapText="1"/>
    </xf>
    <xf numFmtId="0" fontId="18" fillId="4" borderId="9" xfId="0" applyFont="1" applyFill="1" applyBorder="1" applyAlignment="1">
      <alignment horizontal="center" vertical="center" wrapText="1"/>
    </xf>
    <xf numFmtId="0" fontId="28" fillId="0" borderId="9" xfId="0" applyFont="1" applyBorder="1" applyAlignment="1">
      <alignment vertical="top" wrapText="1"/>
    </xf>
    <xf numFmtId="0" fontId="18" fillId="6" borderId="9" xfId="0" applyFont="1" applyFill="1" applyBorder="1" applyAlignment="1">
      <alignment horizontal="left" vertical="top" wrapText="1"/>
    </xf>
    <xf numFmtId="0" fontId="18" fillId="4" borderId="9" xfId="0" quotePrefix="1" applyFont="1" applyFill="1" applyBorder="1" applyAlignment="1">
      <alignment horizontal="center" vertical="center" wrapText="1"/>
    </xf>
    <xf numFmtId="0" fontId="20" fillId="0" borderId="9" xfId="0" applyFont="1" applyBorder="1" applyAlignment="1">
      <alignment vertical="top" wrapText="1"/>
    </xf>
    <xf numFmtId="164" fontId="18" fillId="0" borderId="0" xfId="0" applyNumberFormat="1" applyFont="1" applyAlignment="1">
      <alignment horizontal="center" vertical="center" wrapText="1"/>
    </xf>
    <xf numFmtId="164" fontId="18" fillId="4" borderId="9" xfId="0" applyNumberFormat="1" applyFont="1" applyFill="1" applyBorder="1" applyAlignment="1">
      <alignment horizontal="center" vertical="center" wrapText="1"/>
    </xf>
    <xf numFmtId="164" fontId="18" fillId="0" borderId="9" xfId="0" applyNumberFormat="1" applyFont="1" applyBorder="1" applyAlignment="1">
      <alignment horizontal="center" vertical="center" wrapText="1"/>
    </xf>
    <xf numFmtId="0" fontId="18" fillId="0" borderId="9" xfId="0" applyFont="1" applyBorder="1" applyAlignment="1">
      <alignment horizontal="left" vertical="top" wrapText="1"/>
    </xf>
    <xf numFmtId="0" fontId="18" fillId="3" borderId="9" xfId="0" applyFont="1" applyFill="1" applyBorder="1" applyAlignment="1">
      <alignment horizontal="center" vertical="center" wrapText="1"/>
    </xf>
    <xf numFmtId="0" fontId="20" fillId="0" borderId="15" xfId="0" applyFont="1" applyBorder="1" applyAlignment="1">
      <alignment vertical="top"/>
    </xf>
    <xf numFmtId="0" fontId="20" fillId="0" borderId="15" xfId="0" applyFont="1" applyBorder="1" applyAlignment="1">
      <alignment horizontal="center"/>
    </xf>
    <xf numFmtId="0" fontId="30" fillId="0" borderId="9" xfId="0" applyFont="1" applyBorder="1"/>
    <xf numFmtId="0" fontId="27" fillId="6" borderId="9" xfId="0" applyFont="1" applyFill="1" applyBorder="1"/>
    <xf numFmtId="0" fontId="27" fillId="0" borderId="9" xfId="0" applyFont="1" applyBorder="1" applyAlignment="1">
      <alignment horizontal="center"/>
    </xf>
    <xf numFmtId="0" fontId="27" fillId="0" borderId="9" xfId="0" applyFont="1" applyBorder="1" applyAlignment="1">
      <alignment horizontal="center" wrapText="1"/>
    </xf>
    <xf numFmtId="0" fontId="18" fillId="6" borderId="9" xfId="0" applyFont="1" applyFill="1" applyBorder="1" applyAlignment="1">
      <alignment horizontal="center" vertical="center" wrapText="1"/>
    </xf>
    <xf numFmtId="0" fontId="20" fillId="0" borderId="9" xfId="0" applyFont="1" applyBorder="1" applyAlignment="1">
      <alignment horizontal="left" vertical="top"/>
    </xf>
    <xf numFmtId="0" fontId="20" fillId="0" borderId="12" xfId="0" applyFont="1" applyBorder="1" applyAlignment="1">
      <alignment horizontal="center" vertical="top"/>
    </xf>
    <xf numFmtId="0" fontId="20" fillId="0" borderId="12" xfId="0" applyFont="1" applyBorder="1" applyAlignment="1">
      <alignment horizontal="center" vertical="top" wrapText="1"/>
    </xf>
    <xf numFmtId="0" fontId="18" fillId="0" borderId="9" xfId="0" applyFont="1" applyBorder="1" applyAlignment="1">
      <alignment horizontal="center" vertical="top"/>
    </xf>
    <xf numFmtId="0" fontId="18" fillId="0" borderId="9" xfId="0" applyFont="1" applyBorder="1" applyAlignment="1">
      <alignment horizontal="center" vertical="top" wrapText="1"/>
    </xf>
    <xf numFmtId="0" fontId="30" fillId="3" borderId="9" xfId="0" applyFont="1" applyFill="1" applyBorder="1" applyAlignment="1">
      <alignment horizontal="center" vertical="center"/>
    </xf>
    <xf numFmtId="0" fontId="30" fillId="3" borderId="12" xfId="0" applyFont="1" applyFill="1" applyBorder="1" applyAlignment="1">
      <alignment horizontal="center" vertical="center"/>
    </xf>
    <xf numFmtId="0" fontId="30" fillId="3" borderId="17" xfId="0" applyFont="1" applyFill="1" applyBorder="1" applyAlignment="1">
      <alignment horizontal="center"/>
    </xf>
    <xf numFmtId="0" fontId="30" fillId="3" borderId="15" xfId="0" applyFont="1" applyFill="1" applyBorder="1" applyAlignment="1">
      <alignment horizontal="center"/>
    </xf>
    <xf numFmtId="0" fontId="20" fillId="0" borderId="9" xfId="0" applyFont="1" applyBorder="1" applyAlignment="1">
      <alignment horizontal="left" vertical="top" wrapText="1"/>
    </xf>
    <xf numFmtId="0" fontId="20" fillId="0" borderId="12" xfId="0" applyFont="1" applyBorder="1" applyAlignment="1">
      <alignment horizontal="center"/>
    </xf>
    <xf numFmtId="0" fontId="20" fillId="0" borderId="12" xfId="0" applyFont="1" applyBorder="1" applyAlignment="1">
      <alignment horizontal="center" wrapText="1"/>
    </xf>
    <xf numFmtId="0" fontId="30" fillId="3" borderId="17" xfId="0" applyFont="1" applyFill="1" applyBorder="1" applyAlignment="1">
      <alignment horizontal="right"/>
    </xf>
    <xf numFmtId="0" fontId="30" fillId="3" borderId="15" xfId="0" applyFont="1" applyFill="1" applyBorder="1" applyAlignment="1">
      <alignment horizontal="right"/>
    </xf>
    <xf numFmtId="0" fontId="30" fillId="3" borderId="15" xfId="0" applyFont="1" applyFill="1" applyBorder="1"/>
    <xf numFmtId="0" fontId="30" fillId="0" borderId="15" xfId="0" applyFont="1" applyBorder="1"/>
    <xf numFmtId="0" fontId="20" fillId="0" borderId="17" xfId="0" applyFont="1" applyBorder="1" applyAlignment="1">
      <alignment horizontal="left" vertical="top"/>
    </xf>
    <xf numFmtId="0" fontId="30" fillId="0" borderId="9" xfId="0" applyFont="1" applyBorder="1" applyAlignment="1">
      <alignment horizontal="right"/>
    </xf>
    <xf numFmtId="0" fontId="30" fillId="0" borderId="12" xfId="0" applyFont="1" applyBorder="1" applyAlignment="1">
      <alignment horizontal="right"/>
    </xf>
    <xf numFmtId="0" fontId="30" fillId="0" borderId="17" xfId="0" applyFont="1" applyBorder="1" applyAlignment="1">
      <alignment horizontal="right"/>
    </xf>
    <xf numFmtId="0" fontId="30" fillId="0" borderId="15" xfId="0" applyFont="1" applyBorder="1" applyAlignment="1">
      <alignment horizontal="right"/>
    </xf>
    <xf numFmtId="0" fontId="18" fillId="2" borderId="9" xfId="0" applyFont="1" applyFill="1" applyBorder="1" applyAlignment="1">
      <alignment horizontal="left" vertical="top" wrapText="1"/>
    </xf>
    <xf numFmtId="0" fontId="30" fillId="0" borderId="19" xfId="0" applyFont="1" applyBorder="1"/>
    <xf numFmtId="164" fontId="18" fillId="0" borderId="9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top"/>
    </xf>
    <xf numFmtId="0" fontId="31" fillId="0" borderId="17" xfId="0" applyFont="1" applyBorder="1" applyAlignment="1">
      <alignment horizontal="center"/>
    </xf>
    <xf numFmtId="0" fontId="31" fillId="0" borderId="15" xfId="0" applyFont="1" applyBorder="1" applyAlignment="1">
      <alignment horizontal="center"/>
    </xf>
    <xf numFmtId="0" fontId="32" fillId="0" borderId="12" xfId="0" applyFont="1" applyBorder="1" applyAlignment="1">
      <alignment horizontal="right"/>
    </xf>
    <xf numFmtId="0" fontId="23" fillId="0" borderId="9" xfId="0" applyFont="1" applyBorder="1"/>
    <xf numFmtId="0" fontId="18" fillId="0" borderId="9" xfId="0" applyFont="1" applyBorder="1" applyAlignment="1">
      <alignment vertical="center"/>
    </xf>
    <xf numFmtId="0" fontId="19" fillId="8" borderId="16" xfId="0" applyFont="1" applyFill="1" applyBorder="1" applyAlignment="1">
      <alignment horizontal="right" vertical="center" wrapText="1"/>
    </xf>
    <xf numFmtId="0" fontId="19" fillId="8" borderId="16" xfId="0" applyFont="1" applyFill="1" applyBorder="1" applyAlignment="1">
      <alignment horizontal="left" vertical="center" wrapText="1"/>
    </xf>
    <xf numFmtId="0" fontId="19" fillId="8" borderId="16" xfId="0" applyFont="1" applyFill="1" applyBorder="1" applyAlignment="1">
      <alignment horizontal="center" vertical="center" wrapText="1"/>
    </xf>
    <xf numFmtId="0" fontId="18" fillId="8" borderId="16" xfId="0" applyFont="1" applyFill="1" applyBorder="1" applyAlignment="1">
      <alignment horizontal="center" vertical="center" wrapText="1"/>
    </xf>
    <xf numFmtId="0" fontId="18" fillId="8" borderId="0" xfId="0" applyFont="1" applyFill="1" applyAlignment="1">
      <alignment horizontal="center" vertical="center" wrapText="1"/>
    </xf>
    <xf numFmtId="0" fontId="18" fillId="0" borderId="0" xfId="0" applyFont="1"/>
    <xf numFmtId="0" fontId="18" fillId="0" borderId="9" xfId="0" applyFont="1" applyBorder="1"/>
    <xf numFmtId="0" fontId="18" fillId="0" borderId="9" xfId="0" applyFont="1" applyBorder="1" applyAlignment="1">
      <alignment horizontal="left" vertical="center"/>
    </xf>
    <xf numFmtId="4" fontId="20" fillId="0" borderId="15" xfId="0" applyNumberFormat="1" applyFont="1" applyBorder="1" applyAlignment="1">
      <alignment horizontal="center"/>
    </xf>
    <xf numFmtId="165" fontId="20" fillId="0" borderId="9" xfId="0" applyNumberFormat="1" applyFont="1" applyBorder="1" applyAlignment="1">
      <alignment horizontal="center"/>
    </xf>
    <xf numFmtId="3" fontId="18" fillId="0" borderId="0" xfId="0" applyNumberFormat="1" applyFont="1"/>
    <xf numFmtId="165" fontId="18" fillId="0" borderId="9" xfId="0" applyNumberFormat="1" applyFont="1" applyBorder="1" applyAlignment="1">
      <alignment horizontal="center" vertical="center" wrapText="1"/>
    </xf>
    <xf numFmtId="4" fontId="18" fillId="0" borderId="9" xfId="0" applyNumberFormat="1" applyFont="1" applyBorder="1" applyAlignment="1">
      <alignment horizontal="center" vertical="center" wrapText="1"/>
    </xf>
    <xf numFmtId="49" fontId="18" fillId="0" borderId="0" xfId="0" applyNumberFormat="1" applyFont="1" applyAlignment="1">
      <alignment horizontal="center" vertical="center"/>
    </xf>
    <xf numFmtId="49" fontId="18" fillId="0" borderId="9" xfId="0" applyNumberFormat="1" applyFont="1" applyBorder="1" applyAlignment="1">
      <alignment horizontal="center" vertical="center"/>
    </xf>
    <xf numFmtId="0" fontId="34" fillId="0" borderId="9" xfId="0" applyFont="1" applyBorder="1" applyAlignment="1">
      <alignment horizontal="left" vertical="center"/>
    </xf>
    <xf numFmtId="0" fontId="35" fillId="0" borderId="15" xfId="0" applyFont="1" applyBorder="1"/>
    <xf numFmtId="165" fontId="20" fillId="0" borderId="15" xfId="0" applyNumberFormat="1" applyFont="1" applyBorder="1" applyAlignment="1">
      <alignment horizontal="center"/>
    </xf>
    <xf numFmtId="0" fontId="19" fillId="0" borderId="0" xfId="0" applyFont="1"/>
    <xf numFmtId="0" fontId="19" fillId="0" borderId="9" xfId="0" applyFont="1" applyBorder="1"/>
    <xf numFmtId="165" fontId="19" fillId="0" borderId="9" xfId="0" applyNumberFormat="1" applyFont="1" applyBorder="1"/>
    <xf numFmtId="0" fontId="20" fillId="3" borderId="9" xfId="0" applyFont="1" applyFill="1" applyBorder="1" applyAlignment="1">
      <alignment horizontal="left" vertical="center"/>
    </xf>
    <xf numFmtId="165" fontId="20" fillId="0" borderId="0" xfId="0" applyNumberFormat="1" applyFont="1" applyAlignment="1">
      <alignment horizontal="center"/>
    </xf>
    <xf numFmtId="0" fontId="37" fillId="0" borderId="15" xfId="0" applyFont="1" applyBorder="1"/>
    <xf numFmtId="165" fontId="20" fillId="2" borderId="15" xfId="0" applyNumberFormat="1" applyFont="1" applyFill="1" applyBorder="1" applyAlignment="1">
      <alignment horizontal="center"/>
    </xf>
    <xf numFmtId="165" fontId="20" fillId="0" borderId="0" xfId="0" applyNumberFormat="1" applyFont="1" applyAlignment="1">
      <alignment horizontal="right"/>
    </xf>
    <xf numFmtId="165" fontId="18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3" fillId="0" borderId="0" xfId="0" applyFont="1"/>
    <xf numFmtId="165" fontId="25" fillId="0" borderId="9" xfId="0" applyNumberFormat="1" applyFont="1" applyBorder="1" applyAlignment="1">
      <alignment horizontal="center"/>
    </xf>
    <xf numFmtId="0" fontId="38" fillId="0" borderId="15" xfId="0" applyFont="1" applyBorder="1"/>
    <xf numFmtId="0" fontId="18" fillId="4" borderId="9" xfId="0" applyFont="1" applyFill="1" applyBorder="1"/>
    <xf numFmtId="0" fontId="18" fillId="4" borderId="0" xfId="0" applyFont="1" applyFill="1"/>
    <xf numFmtId="165" fontId="20" fillId="7" borderId="9" xfId="0" applyNumberFormat="1" applyFont="1" applyFill="1" applyBorder="1" applyAlignment="1">
      <alignment horizontal="center"/>
    </xf>
    <xf numFmtId="165" fontId="20" fillId="7" borderId="15" xfId="0" applyNumberFormat="1" applyFont="1" applyFill="1" applyBorder="1" applyAlignment="1">
      <alignment horizontal="center"/>
    </xf>
    <xf numFmtId="165" fontId="19" fillId="0" borderId="9" xfId="0" applyNumberFormat="1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165" fontId="20" fillId="0" borderId="9" xfId="0" applyNumberFormat="1" applyFont="1" applyBorder="1" applyAlignment="1">
      <alignment horizontal="center" vertical="center"/>
    </xf>
    <xf numFmtId="165" fontId="20" fillId="0" borderId="15" xfId="0" applyNumberFormat="1" applyFont="1" applyBorder="1" applyAlignment="1">
      <alignment horizontal="center" vertical="center"/>
    </xf>
    <xf numFmtId="165" fontId="20" fillId="7" borderId="15" xfId="0" applyNumberFormat="1" applyFont="1" applyFill="1" applyBorder="1" applyAlignment="1">
      <alignment horizontal="center" vertical="center"/>
    </xf>
    <xf numFmtId="167" fontId="18" fillId="9" borderId="9" xfId="0" applyNumberFormat="1" applyFont="1" applyFill="1" applyBorder="1" applyAlignment="1">
      <alignment horizontal="center" vertical="center"/>
    </xf>
    <xf numFmtId="165" fontId="18" fillId="3" borderId="9" xfId="0" applyNumberFormat="1" applyFont="1" applyFill="1" applyBorder="1" applyAlignment="1">
      <alignment horizontal="center" vertical="center" wrapText="1"/>
    </xf>
    <xf numFmtId="0" fontId="37" fillId="3" borderId="9" xfId="0" applyFont="1" applyFill="1" applyBorder="1" applyAlignment="1">
      <alignment horizontal="left"/>
    </xf>
    <xf numFmtId="4" fontId="25" fillId="0" borderId="15" xfId="0" applyNumberFormat="1" applyFont="1" applyBorder="1" applyAlignment="1">
      <alignment horizontal="center" vertical="center"/>
    </xf>
    <xf numFmtId="168" fontId="3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168" fontId="18" fillId="0" borderId="9" xfId="0" applyNumberFormat="1" applyFont="1" applyBorder="1" applyAlignment="1">
      <alignment horizontal="center" vertical="center" wrapText="1"/>
    </xf>
    <xf numFmtId="168" fontId="39" fillId="0" borderId="9" xfId="0" applyNumberFormat="1" applyFont="1" applyBorder="1" applyAlignment="1">
      <alignment horizontal="center" vertical="center"/>
    </xf>
    <xf numFmtId="0" fontId="19" fillId="10" borderId="16" xfId="0" applyFont="1" applyFill="1" applyBorder="1" applyAlignment="1">
      <alignment horizontal="right" vertical="center"/>
    </xf>
    <xf numFmtId="4" fontId="19" fillId="10" borderId="16" xfId="0" applyNumberFormat="1" applyFont="1" applyFill="1" applyBorder="1" applyAlignment="1">
      <alignment horizontal="left" vertical="center"/>
    </xf>
    <xf numFmtId="0" fontId="19" fillId="10" borderId="16" xfId="0" applyFont="1" applyFill="1" applyBorder="1" applyAlignment="1">
      <alignment horizontal="center" vertical="center"/>
    </xf>
    <xf numFmtId="0" fontId="19" fillId="10" borderId="0" xfId="0" applyFont="1" applyFill="1" applyAlignment="1">
      <alignment horizontal="center" vertical="center"/>
    </xf>
    <xf numFmtId="0" fontId="18" fillId="11" borderId="9" xfId="0" applyFont="1" applyFill="1" applyBorder="1" applyAlignment="1">
      <alignment horizontal="left" vertical="center"/>
    </xf>
    <xf numFmtId="167" fontId="20" fillId="9" borderId="15" xfId="0" applyNumberFormat="1" applyFont="1" applyFill="1" applyBorder="1" applyAlignment="1">
      <alignment horizontal="center"/>
    </xf>
    <xf numFmtId="4" fontId="38" fillId="0" borderId="15" xfId="0" applyNumberFormat="1" applyFont="1" applyBorder="1" applyAlignment="1">
      <alignment horizontal="center"/>
    </xf>
    <xf numFmtId="4" fontId="18" fillId="0" borderId="0" xfId="0" applyNumberFormat="1" applyFont="1" applyAlignment="1">
      <alignment horizontal="center" vertical="center" wrapText="1"/>
    </xf>
    <xf numFmtId="4" fontId="20" fillId="0" borderId="15" xfId="0" applyNumberFormat="1" applyFont="1" applyBorder="1" applyAlignment="1">
      <alignment horizontal="right"/>
    </xf>
    <xf numFmtId="4" fontId="33" fillId="0" borderId="9" xfId="0" applyNumberFormat="1" applyFont="1" applyBorder="1" applyAlignment="1">
      <alignment horizontal="center" vertical="center" wrapText="1"/>
    </xf>
    <xf numFmtId="4" fontId="30" fillId="0" borderId="15" xfId="0" applyNumberFormat="1" applyFont="1" applyBorder="1" applyAlignment="1">
      <alignment horizontal="center"/>
    </xf>
    <xf numFmtId="4" fontId="20" fillId="0" borderId="15" xfId="0" applyNumberFormat="1" applyFont="1" applyBorder="1" applyAlignment="1">
      <alignment horizontal="center" vertical="center"/>
    </xf>
    <xf numFmtId="0" fontId="19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center" vertical="center"/>
    </xf>
    <xf numFmtId="4" fontId="19" fillId="0" borderId="9" xfId="0" applyNumberFormat="1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/>
    </xf>
    <xf numFmtId="169" fontId="23" fillId="0" borderId="0" xfId="0" applyNumberFormat="1" applyFont="1"/>
    <xf numFmtId="0" fontId="40" fillId="0" borderId="9" xfId="0" applyFont="1" applyBorder="1" applyAlignment="1">
      <alignment horizontal="left" vertical="center"/>
    </xf>
    <xf numFmtId="0" fontId="19" fillId="12" borderId="16" xfId="0" applyFont="1" applyFill="1" applyBorder="1" applyAlignment="1">
      <alignment horizontal="right" vertical="center"/>
    </xf>
    <xf numFmtId="0" fontId="19" fillId="12" borderId="16" xfId="0" applyFont="1" applyFill="1" applyBorder="1" applyAlignment="1">
      <alignment horizontal="left" vertical="center"/>
    </xf>
    <xf numFmtId="0" fontId="19" fillId="12" borderId="0" xfId="0" applyFont="1" applyFill="1" applyAlignment="1">
      <alignment horizontal="left" vertical="center"/>
    </xf>
    <xf numFmtId="0" fontId="18" fillId="0" borderId="21" xfId="0" applyFont="1" applyBorder="1" applyAlignment="1">
      <alignment horizontal="center" vertical="center" wrapText="1"/>
    </xf>
    <xf numFmtId="167" fontId="39" fillId="0" borderId="0" xfId="0" applyNumberFormat="1" applyFont="1" applyAlignment="1">
      <alignment horizontal="center" vertical="center" wrapText="1"/>
    </xf>
    <xf numFmtId="0" fontId="18" fillId="0" borderId="9" xfId="0" applyFont="1" applyBorder="1" applyAlignment="1">
      <alignment vertical="center" wrapText="1"/>
    </xf>
    <xf numFmtId="0" fontId="41" fillId="0" borderId="9" xfId="0" applyFont="1" applyBorder="1" applyAlignment="1">
      <alignment vertical="top" wrapText="1"/>
    </xf>
    <xf numFmtId="0" fontId="41" fillId="3" borderId="9" xfId="0" applyFont="1" applyFill="1" applyBorder="1" applyAlignment="1">
      <alignment horizontal="center" vertical="top" wrapText="1"/>
    </xf>
    <xf numFmtId="0" fontId="42" fillId="3" borderId="9" xfId="0" applyFont="1" applyFill="1" applyBorder="1" applyAlignment="1">
      <alignment horizontal="center" vertical="top" wrapText="1"/>
    </xf>
    <xf numFmtId="0" fontId="41" fillId="0" borderId="9" xfId="0" applyFont="1" applyBorder="1" applyAlignment="1">
      <alignment horizontal="center" vertical="top" wrapText="1"/>
    </xf>
    <xf numFmtId="49" fontId="41" fillId="0" borderId="9" xfId="0" applyNumberFormat="1" applyFont="1" applyBorder="1" applyAlignment="1">
      <alignment horizontal="center" vertical="top" wrapText="1"/>
    </xf>
    <xf numFmtId="49" fontId="42" fillId="3" borderId="15" xfId="0" applyNumberFormat="1" applyFont="1" applyFill="1" applyBorder="1" applyAlignment="1">
      <alignment horizontal="center" vertical="top" wrapText="1"/>
    </xf>
    <xf numFmtId="0" fontId="34" fillId="0" borderId="0" xfId="0" applyFont="1" applyAlignment="1">
      <alignment vertical="center"/>
    </xf>
    <xf numFmtId="0" fontId="18" fillId="3" borderId="0" xfId="0" applyFont="1" applyFill="1"/>
    <xf numFmtId="0" fontId="10" fillId="3" borderId="0" xfId="0" applyFont="1" applyFill="1"/>
    <xf numFmtId="0" fontId="41" fillId="0" borderId="9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top" wrapText="1"/>
    </xf>
    <xf numFmtId="49" fontId="41" fillId="0" borderId="9" xfId="0" applyNumberFormat="1" applyFont="1" applyBorder="1" applyAlignment="1">
      <alignment horizontal="center" vertical="center" wrapText="1"/>
    </xf>
    <xf numFmtId="49" fontId="41" fillId="0" borderId="12" xfId="0" applyNumberFormat="1" applyFont="1" applyBorder="1" applyAlignment="1">
      <alignment horizontal="center" vertical="top" wrapText="1"/>
    </xf>
    <xf numFmtId="49" fontId="41" fillId="0" borderId="15" xfId="0" applyNumberFormat="1" applyFont="1" applyBorder="1" applyAlignment="1">
      <alignment horizontal="center" vertical="top" wrapText="1"/>
    </xf>
    <xf numFmtId="0" fontId="41" fillId="0" borderId="12" xfId="0" applyFont="1" applyBorder="1" applyAlignment="1">
      <alignment horizontal="center" vertical="top" wrapText="1"/>
    </xf>
    <xf numFmtId="49" fontId="41" fillId="0" borderId="12" xfId="0" applyNumberFormat="1" applyFont="1" applyBorder="1" applyAlignment="1">
      <alignment horizontal="center" vertical="top"/>
    </xf>
    <xf numFmtId="49" fontId="22" fillId="3" borderId="9" xfId="0" applyNumberFormat="1" applyFont="1" applyFill="1" applyBorder="1" applyAlignment="1">
      <alignment horizontal="center" vertical="top" wrapText="1"/>
    </xf>
    <xf numFmtId="49" fontId="22" fillId="3" borderId="17" xfId="0" applyNumberFormat="1" applyFont="1" applyFill="1" applyBorder="1" applyAlignment="1">
      <alignment horizontal="center" vertical="top" wrapText="1"/>
    </xf>
    <xf numFmtId="0" fontId="22" fillId="3" borderId="12" xfId="0" applyFont="1" applyFill="1" applyBorder="1" applyAlignment="1">
      <alignment horizontal="center" vertical="top" wrapText="1"/>
    </xf>
    <xf numFmtId="0" fontId="45" fillId="3" borderId="15" xfId="0" applyFont="1" applyFill="1" applyBorder="1" applyAlignment="1">
      <alignment horizontal="center" vertical="top" wrapText="1"/>
    </xf>
    <xf numFmtId="0" fontId="15" fillId="0" borderId="0" xfId="0" applyFont="1" applyAlignment="1">
      <alignment horizontal="center" vertical="center" wrapText="1"/>
    </xf>
    <xf numFmtId="49" fontId="15" fillId="0" borderId="7" xfId="0" applyNumberFormat="1" applyFont="1" applyBorder="1" applyAlignment="1">
      <alignment horizontal="center" vertical="center" wrapText="1"/>
    </xf>
    <xf numFmtId="165" fontId="46" fillId="0" borderId="9" xfId="0" applyNumberFormat="1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left" vertical="center" wrapText="1"/>
    </xf>
    <xf numFmtId="0" fontId="18" fillId="0" borderId="9" xfId="0" quotePrefix="1" applyFont="1" applyBorder="1" applyAlignment="1">
      <alignment horizontal="left" vertical="center" wrapText="1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center" vertical="center" wrapText="1"/>
    </xf>
    <xf numFmtId="168" fontId="30" fillId="0" borderId="15" xfId="0" applyNumberFormat="1" applyFont="1" applyBorder="1" applyAlignment="1">
      <alignment horizontal="center"/>
    </xf>
    <xf numFmtId="0" fontId="16" fillId="0" borderId="0" xfId="0" applyFont="1" applyAlignment="1">
      <alignment horizontal="left" vertical="center" wrapText="1"/>
    </xf>
    <xf numFmtId="4" fontId="14" fillId="0" borderId="0" xfId="0" applyNumberFormat="1" applyFont="1" applyAlignment="1">
      <alignment horizontal="center" vertical="center" wrapText="1"/>
    </xf>
    <xf numFmtId="49" fontId="15" fillId="0" borderId="0" xfId="0" applyNumberFormat="1" applyFont="1" applyAlignment="1">
      <alignment horizontal="center" vertical="center" wrapText="1"/>
    </xf>
    <xf numFmtId="0" fontId="46" fillId="3" borderId="0" xfId="0" applyFont="1" applyFill="1" applyAlignment="1">
      <alignment horizontal="center" wrapText="1"/>
    </xf>
    <xf numFmtId="0" fontId="25" fillId="0" borderId="0" xfId="0" applyFont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23" xfId="0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46" fillId="3" borderId="9" xfId="0" applyFont="1" applyFill="1" applyBorder="1" applyAlignment="1">
      <alignment wrapText="1"/>
    </xf>
    <xf numFmtId="0" fontId="33" fillId="0" borderId="9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left" vertical="center" wrapText="1"/>
    </xf>
    <xf numFmtId="0" fontId="48" fillId="3" borderId="9" xfId="0" applyFont="1" applyFill="1" applyBorder="1" applyAlignment="1">
      <alignment wrapText="1"/>
    </xf>
    <xf numFmtId="0" fontId="19" fillId="0" borderId="0" xfId="0" applyFont="1" applyAlignment="1">
      <alignment horizontal="left" vertical="center" wrapText="1"/>
    </xf>
    <xf numFmtId="0" fontId="49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 wrapText="1"/>
    </xf>
    <xf numFmtId="0" fontId="20" fillId="0" borderId="21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 wrapText="1"/>
    </xf>
    <xf numFmtId="0" fontId="33" fillId="0" borderId="9" xfId="0" applyFont="1" applyBorder="1"/>
    <xf numFmtId="0" fontId="50" fillId="3" borderId="0" xfId="0" applyFont="1" applyFill="1"/>
    <xf numFmtId="3" fontId="30" fillId="0" borderId="15" xfId="0" applyNumberFormat="1" applyFont="1" applyBorder="1" applyAlignment="1">
      <alignment horizontal="center" vertical="center"/>
    </xf>
    <xf numFmtId="167" fontId="30" fillId="0" borderId="15" xfId="0" applyNumberFormat="1" applyFont="1" applyBorder="1" applyAlignment="1">
      <alignment horizontal="center" vertical="center"/>
    </xf>
    <xf numFmtId="4" fontId="30" fillId="0" borderId="15" xfId="0" applyNumberFormat="1" applyFont="1" applyBorder="1" applyAlignment="1">
      <alignment horizontal="center" vertical="center"/>
    </xf>
    <xf numFmtId="3" fontId="38" fillId="0" borderId="15" xfId="0" applyNumberFormat="1" applyFont="1" applyBorder="1" applyAlignment="1">
      <alignment horizontal="center" vertical="center"/>
    </xf>
    <xf numFmtId="170" fontId="18" fillId="0" borderId="9" xfId="0" applyNumberFormat="1" applyFont="1" applyBorder="1" applyAlignment="1">
      <alignment horizontal="center" vertical="center" wrapText="1"/>
    </xf>
    <xf numFmtId="171" fontId="18" fillId="0" borderId="9" xfId="0" applyNumberFormat="1" applyFont="1" applyBorder="1" applyAlignment="1">
      <alignment horizontal="center" vertical="center" wrapText="1"/>
    </xf>
    <xf numFmtId="3" fontId="36" fillId="0" borderId="0" xfId="0" applyNumberFormat="1" applyFont="1" applyAlignment="1">
      <alignment horizontal="center" vertical="center" wrapText="1"/>
    </xf>
    <xf numFmtId="0" fontId="18" fillId="0" borderId="12" xfId="0" quotePrefix="1" applyFont="1" applyBorder="1" applyAlignment="1">
      <alignment horizontal="left" vertical="center"/>
    </xf>
    <xf numFmtId="0" fontId="30" fillId="0" borderId="15" xfId="0" applyFont="1" applyBorder="1" applyAlignment="1">
      <alignment horizontal="center"/>
    </xf>
    <xf numFmtId="0" fontId="18" fillId="0" borderId="9" xfId="0" quotePrefix="1" applyFont="1" applyBorder="1" applyAlignment="1">
      <alignment horizontal="left" vertical="center"/>
    </xf>
    <xf numFmtId="168" fontId="18" fillId="0" borderId="0" xfId="0" applyNumberFormat="1" applyFont="1" applyAlignment="1">
      <alignment horizontal="center" vertical="center" wrapText="1"/>
    </xf>
    <xf numFmtId="0" fontId="51" fillId="0" borderId="0" xfId="0" applyFont="1"/>
    <xf numFmtId="0" fontId="52" fillId="0" borderId="13" xfId="0" applyFont="1" applyBorder="1" applyAlignment="1">
      <alignment horizontal="left"/>
    </xf>
    <xf numFmtId="0" fontId="20" fillId="0" borderId="0" xfId="0" applyFont="1"/>
    <xf numFmtId="0" fontId="20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horizontal="left" vertical="center"/>
    </xf>
    <xf numFmtId="165" fontId="20" fillId="0" borderId="9" xfId="0" applyNumberFormat="1" applyFont="1" applyBorder="1" applyAlignment="1">
      <alignment horizontal="center" vertical="center" wrapText="1"/>
    </xf>
    <xf numFmtId="49" fontId="18" fillId="11" borderId="9" xfId="0" applyNumberFormat="1" applyFont="1" applyFill="1" applyBorder="1" applyAlignment="1">
      <alignment horizontal="center" vertical="center"/>
    </xf>
    <xf numFmtId="168" fontId="18" fillId="11" borderId="9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168" fontId="18" fillId="0" borderId="0" xfId="0" applyNumberFormat="1" applyFont="1" applyAlignment="1">
      <alignment vertical="center"/>
    </xf>
    <xf numFmtId="0" fontId="19" fillId="11" borderId="9" xfId="0" applyFont="1" applyFill="1" applyBorder="1" applyAlignment="1">
      <alignment horizontal="left" vertical="center"/>
    </xf>
    <xf numFmtId="172" fontId="33" fillId="0" borderId="0" xfId="0" applyNumberFormat="1" applyFont="1" applyAlignment="1">
      <alignment horizontal="center" vertical="center"/>
    </xf>
    <xf numFmtId="172" fontId="18" fillId="0" borderId="0" xfId="0" applyNumberFormat="1" applyFont="1" applyAlignment="1">
      <alignment horizontal="center" vertical="center"/>
    </xf>
    <xf numFmtId="168" fontId="18" fillId="0" borderId="9" xfId="0" applyNumberFormat="1" applyFont="1" applyBorder="1" applyAlignment="1">
      <alignment horizontal="center" vertical="center"/>
    </xf>
    <xf numFmtId="168" fontId="19" fillId="11" borderId="9" xfId="0" applyNumberFormat="1" applyFont="1" applyFill="1" applyBorder="1" applyAlignment="1">
      <alignment horizontal="center" vertical="center"/>
    </xf>
    <xf numFmtId="168" fontId="19" fillId="0" borderId="9" xfId="0" applyNumberFormat="1" applyFont="1" applyBorder="1" applyAlignment="1">
      <alignment horizontal="center" vertical="center"/>
    </xf>
    <xf numFmtId="0" fontId="52" fillId="0" borderId="0" xfId="0" applyFont="1" applyAlignment="1">
      <alignment vertical="center"/>
    </xf>
    <xf numFmtId="0" fontId="34" fillId="0" borderId="9" xfId="0" applyFont="1" applyBorder="1" applyAlignment="1">
      <alignment horizontal="left" vertical="center" wrapText="1"/>
    </xf>
    <xf numFmtId="0" fontId="33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/>
    </xf>
    <xf numFmtId="0" fontId="38" fillId="0" borderId="15" xfId="0" applyFont="1" applyBorder="1" applyAlignment="1">
      <alignment horizontal="center"/>
    </xf>
    <xf numFmtId="0" fontId="48" fillId="3" borderId="0" xfId="0" applyFont="1" applyFill="1" applyAlignment="1">
      <alignment wrapText="1"/>
    </xf>
    <xf numFmtId="0" fontId="22" fillId="3" borderId="9" xfId="0" applyFont="1" applyFill="1" applyBorder="1" applyAlignment="1">
      <alignment horizontal="center" wrapText="1"/>
    </xf>
    <xf numFmtId="0" fontId="22" fillId="3" borderId="15" xfId="0" applyFont="1" applyFill="1" applyBorder="1" applyAlignment="1">
      <alignment horizontal="center" vertical="top" wrapText="1"/>
    </xf>
    <xf numFmtId="0" fontId="20" fillId="3" borderId="15" xfId="0" applyFont="1" applyFill="1" applyBorder="1" applyAlignment="1">
      <alignment wrapText="1"/>
    </xf>
    <xf numFmtId="0" fontId="20" fillId="3" borderId="15" xfId="0" applyFont="1" applyFill="1" applyBorder="1" applyAlignment="1">
      <alignment horizontal="right" wrapText="1"/>
    </xf>
    <xf numFmtId="49" fontId="22" fillId="3" borderId="15" xfId="0" applyNumberFormat="1" applyFont="1" applyFill="1" applyBorder="1" applyAlignment="1">
      <alignment horizontal="center" vertical="top" wrapText="1"/>
    </xf>
    <xf numFmtId="0" fontId="20" fillId="3" borderId="9" xfId="0" applyFont="1" applyFill="1" applyBorder="1" applyAlignment="1">
      <alignment wrapText="1"/>
    </xf>
    <xf numFmtId="0" fontId="20" fillId="0" borderId="9" xfId="0" applyFont="1" applyBorder="1" applyAlignment="1">
      <alignment vertical="center" wrapText="1"/>
    </xf>
    <xf numFmtId="0" fontId="19" fillId="5" borderId="16" xfId="0" applyFont="1" applyFill="1" applyBorder="1" applyAlignment="1">
      <alignment horizontal="right" vertical="center" wrapText="1"/>
    </xf>
    <xf numFmtId="0" fontId="19" fillId="5" borderId="16" xfId="0" applyFont="1" applyFill="1" applyBorder="1" applyAlignment="1">
      <alignment horizontal="left" vertical="center" wrapText="1"/>
    </xf>
    <xf numFmtId="0" fontId="18" fillId="5" borderId="16" xfId="0" applyFont="1" applyFill="1" applyBorder="1" applyAlignment="1">
      <alignment horizontal="center" vertical="center" wrapText="1"/>
    </xf>
    <xf numFmtId="0" fontId="20" fillId="0" borderId="12" xfId="0" applyFont="1" applyBorder="1" applyAlignment="1">
      <alignment horizontal="left" vertical="center" wrapText="1"/>
    </xf>
    <xf numFmtId="0" fontId="18" fillId="0" borderId="12" xfId="0" applyFont="1" applyBorder="1" applyAlignment="1">
      <alignment horizontal="left" vertical="center" wrapText="1"/>
    </xf>
    <xf numFmtId="0" fontId="20" fillId="3" borderId="9" xfId="0" applyFont="1" applyFill="1" applyBorder="1" applyAlignment="1">
      <alignment horizontal="center" vertical="center"/>
    </xf>
    <xf numFmtId="0" fontId="20" fillId="0" borderId="9" xfId="0" applyFont="1" applyBorder="1" applyAlignment="1">
      <alignment horizontal="left" vertical="center" wrapText="1"/>
    </xf>
    <xf numFmtId="0" fontId="38" fillId="0" borderId="9" xfId="0" applyFont="1" applyBorder="1" applyAlignment="1">
      <alignment horizontal="center"/>
    </xf>
    <xf numFmtId="0" fontId="20" fillId="0" borderId="12" xfId="0" quotePrefix="1" applyFont="1" applyBorder="1" applyAlignment="1">
      <alignment horizontal="left" vertical="center"/>
    </xf>
    <xf numFmtId="0" fontId="18" fillId="0" borderId="12" xfId="0" applyFont="1" applyBorder="1" applyAlignment="1">
      <alignment horizontal="left" vertical="center"/>
    </xf>
    <xf numFmtId="0" fontId="33" fillId="0" borderId="0" xfId="0" applyFont="1"/>
    <xf numFmtId="0" fontId="25" fillId="0" borderId="0" xfId="0" applyFont="1" applyAlignment="1">
      <alignment horizontal="left" vertical="center"/>
    </xf>
    <xf numFmtId="0" fontId="26" fillId="0" borderId="0" xfId="0" applyFont="1"/>
    <xf numFmtId="0" fontId="20" fillId="0" borderId="21" xfId="0" applyFont="1" applyBorder="1" applyAlignment="1">
      <alignment horizontal="center" vertical="center"/>
    </xf>
    <xf numFmtId="0" fontId="19" fillId="10" borderId="16" xfId="0" applyFont="1" applyFill="1" applyBorder="1" applyAlignment="1">
      <alignment horizontal="right" vertical="center" wrapText="1"/>
    </xf>
    <xf numFmtId="4" fontId="19" fillId="10" borderId="16" xfId="0" applyNumberFormat="1" applyFont="1" applyFill="1" applyBorder="1" applyAlignment="1">
      <alignment horizontal="left" vertical="center" wrapText="1"/>
    </xf>
    <xf numFmtId="0" fontId="19" fillId="10" borderId="16" xfId="0" applyFont="1" applyFill="1" applyBorder="1" applyAlignment="1">
      <alignment horizontal="center" vertical="center" wrapText="1"/>
    </xf>
    <xf numFmtId="167" fontId="38" fillId="9" borderId="15" xfId="0" applyNumberFormat="1" applyFont="1" applyFill="1" applyBorder="1" applyAlignment="1">
      <alignment horizontal="center"/>
    </xf>
    <xf numFmtId="4" fontId="30" fillId="0" borderId="15" xfId="0" applyNumberFormat="1" applyFont="1" applyBorder="1"/>
    <xf numFmtId="0" fontId="19" fillId="12" borderId="16" xfId="0" applyFont="1" applyFill="1" applyBorder="1" applyAlignment="1">
      <alignment horizontal="right" vertical="center" wrapText="1"/>
    </xf>
    <xf numFmtId="0" fontId="19" fillId="12" borderId="16" xfId="0" applyFont="1" applyFill="1" applyBorder="1" applyAlignment="1">
      <alignment horizontal="left" vertical="center" wrapText="1"/>
    </xf>
    <xf numFmtId="0" fontId="19" fillId="12" borderId="16" xfId="0" applyFont="1" applyFill="1" applyBorder="1" applyAlignment="1">
      <alignment horizontal="center" vertical="center" wrapText="1"/>
    </xf>
    <xf numFmtId="0" fontId="18" fillId="7" borderId="9" xfId="0" applyFont="1" applyFill="1" applyBorder="1" applyAlignment="1">
      <alignment horizontal="center" vertical="center" wrapText="1"/>
    </xf>
    <xf numFmtId="0" fontId="10" fillId="0" borderId="9" xfId="0" applyFont="1" applyBorder="1"/>
    <xf numFmtId="0" fontId="18" fillId="0" borderId="9" xfId="0" applyFont="1" applyBorder="1" applyAlignment="1">
      <alignment vertical="top" wrapText="1"/>
    </xf>
    <xf numFmtId="49" fontId="18" fillId="0" borderId="9" xfId="0" applyNumberFormat="1" applyFont="1" applyBorder="1" applyAlignment="1">
      <alignment horizontal="center" vertical="top"/>
    </xf>
    <xf numFmtId="0" fontId="20" fillId="3" borderId="0" xfId="0" applyFont="1" applyFill="1" applyAlignment="1">
      <alignment horizontal="left"/>
    </xf>
    <xf numFmtId="0" fontId="27" fillId="0" borderId="9" xfId="0" applyFont="1" applyBorder="1"/>
    <xf numFmtId="0" fontId="42" fillId="3" borderId="9" xfId="0" applyFont="1" applyFill="1" applyBorder="1" applyAlignment="1">
      <alignment horizontal="center"/>
    </xf>
    <xf numFmtId="0" fontId="42" fillId="3" borderId="9" xfId="0" applyFont="1" applyFill="1" applyBorder="1" applyAlignment="1">
      <alignment wrapText="1"/>
    </xf>
    <xf numFmtId="49" fontId="42" fillId="3" borderId="9" xfId="0" applyNumberFormat="1" applyFont="1" applyFill="1" applyBorder="1" applyAlignment="1">
      <alignment horizontal="center"/>
    </xf>
    <xf numFmtId="0" fontId="44" fillId="3" borderId="9" xfId="0" applyFont="1" applyFill="1" applyBorder="1"/>
    <xf numFmtId="0" fontId="43" fillId="0" borderId="9" xfId="0" applyFont="1" applyBorder="1"/>
    <xf numFmtId="0" fontId="41" fillId="0" borderId="9" xfId="0" applyFont="1" applyBorder="1" applyAlignment="1">
      <alignment horizontal="left" vertical="center" wrapText="1"/>
    </xf>
    <xf numFmtId="49" fontId="43" fillId="0" borderId="9" xfId="0" applyNumberFormat="1" applyFont="1" applyBorder="1"/>
    <xf numFmtId="0" fontId="54" fillId="0" borderId="0" xfId="0" applyFont="1"/>
    <xf numFmtId="164" fontId="41" fillId="0" borderId="9" xfId="0" applyNumberFormat="1" applyFont="1" applyBorder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34" fillId="0" borderId="9" xfId="0" applyFont="1" applyBorder="1" applyAlignment="1">
      <alignment horizontal="center" vertical="center" wrapText="1"/>
    </xf>
    <xf numFmtId="0" fontId="39" fillId="0" borderId="0" xfId="0" applyFont="1" applyAlignment="1">
      <alignment horizontal="left" vertical="center"/>
    </xf>
    <xf numFmtId="0" fontId="19" fillId="0" borderId="9" xfId="0" applyFont="1" applyBorder="1" applyAlignment="1">
      <alignment horizontal="left" vertical="center" wrapText="1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41" fillId="0" borderId="9" xfId="0" applyFont="1" applyBorder="1" applyAlignment="1">
      <alignment horizontal="center"/>
    </xf>
    <xf numFmtId="0" fontId="55" fillId="0" borderId="9" xfId="0" applyFont="1" applyBorder="1"/>
    <xf numFmtId="0" fontId="20" fillId="0" borderId="10" xfId="0" applyFont="1" applyBorder="1" applyAlignment="1">
      <alignment vertical="center" wrapText="1"/>
    </xf>
    <xf numFmtId="0" fontId="56" fillId="0" borderId="9" xfId="0" applyFont="1" applyBorder="1" applyAlignment="1">
      <alignment horizontal="center"/>
    </xf>
    <xf numFmtId="0" fontId="56" fillId="0" borderId="0" xfId="0" applyFont="1" applyAlignment="1">
      <alignment horizontal="center"/>
    </xf>
    <xf numFmtId="0" fontId="57" fillId="0" borderId="0" xfId="0" applyFont="1"/>
    <xf numFmtId="0" fontId="18" fillId="0" borderId="17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58" fillId="0" borderId="0" xfId="0" applyFont="1"/>
    <xf numFmtId="0" fontId="19" fillId="5" borderId="16" xfId="0" applyFont="1" applyFill="1" applyBorder="1" applyAlignment="1">
      <alignment horizontal="center" vertical="center"/>
    </xf>
    <xf numFmtId="0" fontId="18" fillId="0" borderId="9" xfId="0" quotePrefix="1" applyFont="1" applyBorder="1" applyAlignment="1">
      <alignment vertical="center" wrapText="1"/>
    </xf>
    <xf numFmtId="173" fontId="19" fillId="0" borderId="0" xfId="0" applyNumberFormat="1" applyFont="1" applyAlignment="1">
      <alignment vertical="center"/>
    </xf>
    <xf numFmtId="2" fontId="18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0" fontId="18" fillId="0" borderId="9" xfId="0" applyNumberFormat="1" applyFont="1" applyBorder="1" applyAlignment="1">
      <alignment horizontal="center" vertical="center"/>
    </xf>
    <xf numFmtId="0" fontId="19" fillId="8" borderId="16" xfId="0" applyFont="1" applyFill="1" applyBorder="1" applyAlignment="1">
      <alignment horizontal="center" vertical="center"/>
    </xf>
    <xf numFmtId="0" fontId="19" fillId="8" borderId="16" xfId="0" applyFont="1" applyFill="1" applyBorder="1" applyAlignment="1">
      <alignment horizontal="right" vertical="center"/>
    </xf>
    <xf numFmtId="0" fontId="19" fillId="8" borderId="16" xfId="0" applyFont="1" applyFill="1" applyBorder="1" applyAlignment="1">
      <alignment horizontal="left" vertical="center"/>
    </xf>
    <xf numFmtId="0" fontId="18" fillId="8" borderId="16" xfId="0" applyFont="1" applyFill="1" applyBorder="1" applyAlignment="1">
      <alignment horizontal="left" vertical="center"/>
    </xf>
    <xf numFmtId="0" fontId="18" fillId="8" borderId="16" xfId="0" applyFont="1" applyFill="1" applyBorder="1" applyAlignment="1">
      <alignment horizontal="center" vertical="center"/>
    </xf>
    <xf numFmtId="0" fontId="19" fillId="12" borderId="16" xfId="0" applyFont="1" applyFill="1" applyBorder="1" applyAlignment="1">
      <alignment horizontal="center" vertical="center"/>
    </xf>
    <xf numFmtId="0" fontId="41" fillId="0" borderId="9" xfId="0" applyFont="1" applyBorder="1" applyAlignment="1">
      <alignment vertical="center" wrapText="1"/>
    </xf>
    <xf numFmtId="0" fontId="38" fillId="3" borderId="9" xfId="0" applyFont="1" applyFill="1" applyBorder="1" applyAlignment="1">
      <alignment horizontal="center" vertical="center"/>
    </xf>
    <xf numFmtId="0" fontId="29" fillId="3" borderId="0" xfId="0" applyFont="1" applyFill="1" applyAlignment="1">
      <alignment horizontal="left"/>
    </xf>
    <xf numFmtId="0" fontId="41" fillId="0" borderId="12" xfId="0" applyFont="1" applyBorder="1" applyAlignment="1">
      <alignment vertical="top" wrapText="1"/>
    </xf>
    <xf numFmtId="0" fontId="41" fillId="0" borderId="12" xfId="0" applyFont="1" applyBorder="1" applyAlignment="1">
      <alignment horizontal="center" vertical="center"/>
    </xf>
    <xf numFmtId="0" fontId="41" fillId="0" borderId="15" xfId="0" applyFont="1" applyBorder="1" applyAlignment="1">
      <alignment vertical="top" wrapText="1"/>
    </xf>
    <xf numFmtId="0" fontId="41" fillId="0" borderId="15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top" wrapText="1"/>
    </xf>
    <xf numFmtId="0" fontId="18" fillId="0" borderId="21" xfId="0" applyFont="1" applyBorder="1" applyAlignment="1">
      <alignment horizontal="center" vertical="center"/>
    </xf>
    <xf numFmtId="0" fontId="18" fillId="0" borderId="10" xfId="0" quotePrefix="1" applyFont="1" applyBorder="1" applyAlignment="1">
      <alignment horizontal="center" vertical="center" wrapText="1"/>
    </xf>
    <xf numFmtId="165" fontId="33" fillId="0" borderId="9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5" fontId="10" fillId="0" borderId="0" xfId="0" applyNumberFormat="1" applyFont="1" applyAlignment="1">
      <alignment horizontal="center" vertical="center" wrapText="1"/>
    </xf>
    <xf numFmtId="4" fontId="19" fillId="0" borderId="0" xfId="0" applyNumberFormat="1" applyFont="1" applyAlignment="1">
      <alignment horizontal="left" vertical="center" wrapText="1"/>
    </xf>
    <xf numFmtId="4" fontId="20" fillId="0" borderId="9" xfId="0" applyNumberFormat="1" applyFont="1" applyBorder="1" applyAlignment="1">
      <alignment horizontal="center" vertical="center" wrapText="1"/>
    </xf>
    <xf numFmtId="0" fontId="59" fillId="0" borderId="0" xfId="0" applyFont="1"/>
    <xf numFmtId="0" fontId="39" fillId="0" borderId="9" xfId="0" applyFont="1" applyBorder="1" applyAlignment="1">
      <alignment horizontal="center" vertical="center" wrapText="1"/>
    </xf>
    <xf numFmtId="0" fontId="60" fillId="0" borderId="9" xfId="0" applyFont="1" applyBorder="1" applyAlignment="1">
      <alignment horizontal="center" vertical="center" wrapText="1"/>
    </xf>
    <xf numFmtId="3" fontId="39" fillId="0" borderId="9" xfId="0" applyNumberFormat="1" applyFont="1" applyBorder="1" applyAlignment="1">
      <alignment horizontal="center" vertical="center" wrapText="1"/>
    </xf>
    <xf numFmtId="0" fontId="25" fillId="0" borderId="9" xfId="0" applyFont="1" applyBorder="1" applyAlignment="1">
      <alignment horizontal="left" vertical="center" wrapText="1"/>
    </xf>
    <xf numFmtId="0" fontId="25" fillId="0" borderId="9" xfId="0" applyFont="1" applyBorder="1" applyAlignment="1">
      <alignment horizontal="center" vertical="center" wrapText="1"/>
    </xf>
    <xf numFmtId="0" fontId="61" fillId="0" borderId="0" xfId="0" applyFont="1"/>
    <xf numFmtId="0" fontId="62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63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4" fontId="30" fillId="0" borderId="9" xfId="0" applyNumberFormat="1" applyFont="1" applyBorder="1" applyAlignment="1">
      <alignment horizontal="center" vertical="top" wrapText="1"/>
    </xf>
    <xf numFmtId="49" fontId="64" fillId="0" borderId="9" xfId="0" applyNumberFormat="1" applyFont="1" applyBorder="1" applyAlignment="1">
      <alignment horizontal="center" vertical="top" wrapText="1"/>
    </xf>
    <xf numFmtId="0" fontId="64" fillId="0" borderId="9" xfId="0" applyFont="1" applyBorder="1" applyAlignment="1">
      <alignment horizontal="center" vertical="top" wrapText="1"/>
    </xf>
    <xf numFmtId="49" fontId="30" fillId="0" borderId="9" xfId="0" applyNumberFormat="1" applyFont="1" applyBorder="1" applyAlignment="1">
      <alignment horizontal="center" vertical="top" wrapText="1"/>
    </xf>
    <xf numFmtId="0" fontId="10" fillId="0" borderId="9" xfId="0" applyFont="1" applyBorder="1" applyAlignment="1">
      <alignment horizontal="center" vertical="top" wrapText="1"/>
    </xf>
    <xf numFmtId="4" fontId="10" fillId="0" borderId="9" xfId="0" applyNumberFormat="1" applyFont="1" applyBorder="1" applyAlignment="1">
      <alignment horizontal="center" vertical="top" wrapText="1"/>
    </xf>
    <xf numFmtId="4" fontId="64" fillId="0" borderId="9" xfId="0" applyNumberFormat="1" applyFont="1" applyBorder="1" applyAlignment="1">
      <alignment horizontal="center" vertical="top" wrapText="1"/>
    </xf>
    <xf numFmtId="0" fontId="64" fillId="2" borderId="9" xfId="0" applyFont="1" applyFill="1" applyBorder="1" applyAlignment="1">
      <alignment horizontal="center" vertical="top" wrapText="1"/>
    </xf>
    <xf numFmtId="0" fontId="30" fillId="0" borderId="9" xfId="0" applyFont="1" applyBorder="1" applyAlignment="1">
      <alignment vertical="top" wrapText="1"/>
    </xf>
    <xf numFmtId="4" fontId="65" fillId="0" borderId="9" xfId="0" applyNumberFormat="1" applyFont="1" applyBorder="1" applyAlignment="1">
      <alignment horizontal="center" vertical="top" wrapText="1"/>
    </xf>
    <xf numFmtId="4" fontId="14" fillId="0" borderId="9" xfId="0" applyNumberFormat="1" applyFont="1" applyBorder="1" applyAlignment="1">
      <alignment horizontal="center" vertical="center" wrapText="1"/>
    </xf>
    <xf numFmtId="49" fontId="15" fillId="0" borderId="9" xfId="0" applyNumberFormat="1" applyFont="1" applyBorder="1" applyAlignment="1">
      <alignment horizontal="center" vertical="center" wrapText="1"/>
    </xf>
    <xf numFmtId="4" fontId="64" fillId="3" borderId="9" xfId="0" applyNumberFormat="1" applyFont="1" applyFill="1" applyBorder="1" applyAlignment="1">
      <alignment horizontal="center" vertical="top" wrapText="1"/>
    </xf>
    <xf numFmtId="49" fontId="64" fillId="3" borderId="9" xfId="0" applyNumberFormat="1" applyFont="1" applyFill="1" applyBorder="1" applyAlignment="1">
      <alignment horizontal="center" vertical="top" wrapText="1"/>
    </xf>
    <xf numFmtId="0" fontId="64" fillId="3" borderId="9" xfId="0" applyFont="1" applyFill="1" applyBorder="1" applyAlignment="1">
      <alignment horizontal="center" vertical="top" wrapText="1"/>
    </xf>
    <xf numFmtId="0" fontId="30" fillId="3" borderId="9" xfId="0" applyFont="1" applyFill="1" applyBorder="1" applyAlignment="1">
      <alignment horizontal="center" vertical="top" wrapText="1"/>
    </xf>
    <xf numFmtId="0" fontId="10" fillId="0" borderId="9" xfId="0" applyFont="1" applyBorder="1" applyAlignment="1">
      <alignment wrapText="1"/>
    </xf>
    <xf numFmtId="49" fontId="30" fillId="3" borderId="9" xfId="0" applyNumberFormat="1" applyFont="1" applyFill="1" applyBorder="1" applyAlignment="1">
      <alignment horizontal="center" vertical="top" wrapText="1"/>
    </xf>
    <xf numFmtId="4" fontId="30" fillId="3" borderId="9" xfId="0" applyNumberFormat="1" applyFont="1" applyFill="1" applyBorder="1" applyAlignment="1">
      <alignment horizontal="center" vertical="top" wrapText="1"/>
    </xf>
    <xf numFmtId="0" fontId="66" fillId="3" borderId="0" xfId="0" applyFont="1" applyFill="1" applyAlignment="1">
      <alignment horizontal="center" vertical="top" wrapText="1"/>
    </xf>
    <xf numFmtId="0" fontId="34" fillId="13" borderId="9" xfId="0" applyFont="1" applyFill="1" applyBorder="1" applyAlignment="1">
      <alignment horizontal="left" vertical="center"/>
    </xf>
    <xf numFmtId="174" fontId="44" fillId="3" borderId="9" xfId="0" applyNumberFormat="1" applyFont="1" applyFill="1" applyBorder="1"/>
    <xf numFmtId="3" fontId="41" fillId="0" borderId="9" xfId="0" applyNumberFormat="1" applyFont="1" applyBorder="1" applyAlignment="1">
      <alignment horizontal="center" vertical="center" wrapText="1"/>
    </xf>
    <xf numFmtId="174" fontId="18" fillId="0" borderId="0" xfId="0" applyNumberFormat="1" applyFont="1" applyAlignment="1">
      <alignment horizontal="center" vertical="center" wrapText="1"/>
    </xf>
    <xf numFmtId="0" fontId="28" fillId="0" borderId="16" xfId="5"/>
    <xf numFmtId="0" fontId="28" fillId="0" borderId="16" xfId="5" applyAlignment="1">
      <alignment horizontal="center"/>
    </xf>
    <xf numFmtId="3" fontId="28" fillId="0" borderId="16" xfId="5" applyNumberFormat="1"/>
    <xf numFmtId="174" fontId="0" fillId="0" borderId="0" xfId="0" applyNumberFormat="1"/>
    <xf numFmtId="0" fontId="19" fillId="23" borderId="9" xfId="1" applyFont="1" applyFill="1" applyBorder="1" applyAlignment="1">
      <alignment horizontal="center" vertical="center"/>
    </xf>
    <xf numFmtId="0" fontId="19" fillId="23" borderId="9" xfId="1" applyFont="1" applyFill="1" applyBorder="1" applyAlignment="1">
      <alignment horizontal="left" vertical="center" wrapText="1"/>
    </xf>
    <xf numFmtId="0" fontId="19" fillId="22" borderId="25" xfId="6" applyFont="1" applyFill="1" applyBorder="1" applyAlignment="1">
      <alignment horizontal="center" vertical="center" wrapText="1"/>
    </xf>
    <xf numFmtId="0" fontId="19" fillId="22" borderId="28" xfId="6" applyFont="1" applyFill="1" applyBorder="1" applyAlignment="1">
      <alignment horizontal="center" vertical="center" wrapText="1"/>
    </xf>
    <xf numFmtId="0" fontId="19" fillId="22" borderId="21" xfId="6" applyFont="1" applyFill="1" applyBorder="1" applyAlignment="1">
      <alignment horizontal="center" vertical="center" wrapText="1"/>
    </xf>
    <xf numFmtId="0" fontId="19" fillId="22" borderId="22" xfId="6" applyFont="1" applyFill="1" applyBorder="1" applyAlignment="1">
      <alignment horizontal="center" vertical="center" wrapText="1"/>
    </xf>
    <xf numFmtId="0" fontId="19" fillId="22" borderId="29" xfId="6" applyFont="1" applyFill="1" applyBorder="1" applyAlignment="1">
      <alignment horizontal="center" vertical="center" wrapText="1"/>
    </xf>
    <xf numFmtId="174" fontId="19" fillId="24" borderId="9" xfId="5" applyNumberFormat="1" applyFont="1" applyFill="1" applyBorder="1" applyAlignment="1">
      <alignment horizontal="center" vertical="center"/>
    </xf>
    <xf numFmtId="0" fontId="15" fillId="0" borderId="25" xfId="0" applyFont="1" applyBorder="1" applyAlignment="1">
      <alignment vertical="center" wrapText="1"/>
    </xf>
    <xf numFmtId="0" fontId="10" fillId="0" borderId="25" xfId="0" applyFont="1" applyBorder="1" applyAlignment="1">
      <alignment horizontal="center" wrapText="1"/>
    </xf>
    <xf numFmtId="1" fontId="18" fillId="0" borderId="9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0" fontId="18" fillId="0" borderId="0" xfId="0" applyFont="1" applyAlignment="1">
      <alignment horizontal="right" vertical="center"/>
    </xf>
    <xf numFmtId="168" fontId="10" fillId="0" borderId="25" xfId="0" applyNumberFormat="1" applyFont="1" applyBorder="1" applyAlignment="1">
      <alignment horizontal="center" wrapText="1"/>
    </xf>
    <xf numFmtId="165" fontId="18" fillId="0" borderId="25" xfId="0" applyNumberFormat="1" applyFont="1" applyBorder="1" applyAlignment="1">
      <alignment horizontal="center" vertical="center" wrapText="1"/>
    </xf>
    <xf numFmtId="165" fontId="33" fillId="0" borderId="25" xfId="0" applyNumberFormat="1" applyFont="1" applyBorder="1" applyAlignment="1">
      <alignment horizontal="center" vertical="center" wrapText="1"/>
    </xf>
    <xf numFmtId="0" fontId="18" fillId="0" borderId="41" xfId="0" applyFont="1" applyBorder="1" applyAlignment="1">
      <alignment horizontal="center" vertical="center"/>
    </xf>
    <xf numFmtId="0" fontId="18" fillId="0" borderId="42" xfId="0" applyFont="1" applyBorder="1" applyAlignment="1">
      <alignment horizontal="center" vertical="center"/>
    </xf>
    <xf numFmtId="0" fontId="18" fillId="0" borderId="42" xfId="0" applyFont="1" applyBorder="1" applyAlignment="1">
      <alignment horizontal="left" vertical="center"/>
    </xf>
    <xf numFmtId="165" fontId="18" fillId="0" borderId="42" xfId="0" applyNumberFormat="1" applyFont="1" applyBorder="1" applyAlignment="1">
      <alignment horizontal="center" vertical="center" wrapText="1"/>
    </xf>
    <xf numFmtId="0" fontId="18" fillId="0" borderId="43" xfId="0" applyFont="1" applyBorder="1"/>
    <xf numFmtId="0" fontId="0" fillId="0" borderId="44" xfId="0" applyBorder="1"/>
    <xf numFmtId="0" fontId="19" fillId="0" borderId="16" xfId="0" applyFont="1" applyBorder="1" applyAlignment="1">
      <alignment horizontal="left" vertical="center"/>
    </xf>
    <xf numFmtId="0" fontId="0" fillId="0" borderId="16" xfId="0" applyBorder="1"/>
    <xf numFmtId="0" fontId="18" fillId="0" borderId="45" xfId="0" applyFont="1" applyBorder="1"/>
    <xf numFmtId="0" fontId="18" fillId="0" borderId="44" xfId="0" applyFont="1" applyBorder="1" applyAlignment="1">
      <alignment horizontal="center" vertical="center"/>
    </xf>
    <xf numFmtId="0" fontId="18" fillId="0" borderId="46" xfId="0" applyFont="1" applyBorder="1" applyAlignment="1">
      <alignment horizontal="center" vertical="center"/>
    </xf>
    <xf numFmtId="0" fontId="18" fillId="0" borderId="47" xfId="0" applyFont="1" applyBorder="1" applyAlignment="1">
      <alignment horizontal="center" vertical="center"/>
    </xf>
    <xf numFmtId="0" fontId="18" fillId="0" borderId="47" xfId="0" applyFont="1" applyBorder="1" applyAlignment="1">
      <alignment horizontal="left" vertical="center" wrapText="1"/>
    </xf>
    <xf numFmtId="168" fontId="39" fillId="0" borderId="47" xfId="0" applyNumberFormat="1" applyFont="1" applyBorder="1" applyAlignment="1">
      <alignment horizontal="center" vertical="center"/>
    </xf>
    <xf numFmtId="0" fontId="18" fillId="0" borderId="48" xfId="0" applyFont="1" applyBorder="1"/>
    <xf numFmtId="0" fontId="85" fillId="0" borderId="16" xfId="10"/>
    <xf numFmtId="0" fontId="73" fillId="0" borderId="49" xfId="10" applyFont="1" applyBorder="1" applyAlignment="1">
      <alignment horizontal="center" vertical="center" wrapText="1"/>
    </xf>
    <xf numFmtId="0" fontId="73" fillId="0" borderId="50" xfId="10" applyFont="1" applyBorder="1" applyAlignment="1">
      <alignment vertical="center"/>
    </xf>
    <xf numFmtId="0" fontId="7" fillId="0" borderId="50" xfId="10" applyFont="1" applyBorder="1" applyAlignment="1">
      <alignment wrapText="1"/>
    </xf>
    <xf numFmtId="0" fontId="27" fillId="0" borderId="51" xfId="10" applyFont="1" applyBorder="1" applyAlignment="1">
      <alignment horizontal="center" vertical="center" wrapText="1"/>
    </xf>
    <xf numFmtId="0" fontId="27" fillId="0" borderId="52" xfId="10" applyFont="1" applyBorder="1" applyAlignment="1">
      <alignment horizontal="center" vertical="center" wrapText="1"/>
    </xf>
    <xf numFmtId="0" fontId="27" fillId="0" borderId="51" xfId="10" applyFont="1" applyBorder="1" applyAlignment="1">
      <alignment horizontal="center" vertical="top" wrapText="1"/>
    </xf>
    <xf numFmtId="0" fontId="27" fillId="0" borderId="52" xfId="10" applyFont="1" applyBorder="1" applyAlignment="1">
      <alignment vertical="top" wrapText="1"/>
    </xf>
    <xf numFmtId="0" fontId="86" fillId="16" borderId="52" xfId="10" applyFont="1" applyFill="1" applyBorder="1" applyAlignment="1">
      <alignment horizontal="center" vertical="top" wrapText="1"/>
    </xf>
    <xf numFmtId="0" fontId="27" fillId="0" borderId="52" xfId="10" applyFont="1" applyBorder="1" applyAlignment="1">
      <alignment horizontal="center" vertical="top" wrapText="1"/>
    </xf>
    <xf numFmtId="0" fontId="87" fillId="0" borderId="16" xfId="10" applyFont="1"/>
    <xf numFmtId="0" fontId="7" fillId="0" borderId="52" xfId="10" applyFont="1" applyBorder="1" applyAlignment="1">
      <alignment vertical="top" wrapText="1"/>
    </xf>
    <xf numFmtId="0" fontId="7" fillId="0" borderId="50" xfId="10" applyFont="1" applyBorder="1" applyAlignment="1">
      <alignment vertical="center" wrapText="1"/>
    </xf>
    <xf numFmtId="0" fontId="7" fillId="0" borderId="53" xfId="10" applyFont="1" applyBorder="1" applyAlignment="1">
      <alignment vertical="center" wrapText="1"/>
    </xf>
    <xf numFmtId="0" fontId="7" fillId="0" borderId="52" xfId="10" applyFont="1" applyBorder="1" applyAlignment="1">
      <alignment vertical="center" wrapText="1"/>
    </xf>
    <xf numFmtId="0" fontId="27" fillId="18" borderId="52" xfId="10" applyFont="1" applyFill="1" applyBorder="1" applyAlignment="1">
      <alignment horizontal="center" vertical="center" wrapText="1"/>
    </xf>
    <xf numFmtId="0" fontId="27" fillId="18" borderId="52" xfId="10" applyFont="1" applyFill="1" applyBorder="1" applyAlignment="1">
      <alignment vertical="center" wrapText="1"/>
    </xf>
    <xf numFmtId="0" fontId="27" fillId="0" borderId="52" xfId="10" applyFont="1" applyBorder="1" applyAlignment="1">
      <alignment vertical="center" wrapText="1"/>
    </xf>
    <xf numFmtId="0" fontId="7" fillId="25" borderId="53" xfId="10" applyFont="1" applyFill="1" applyBorder="1" applyAlignment="1">
      <alignment vertical="center" wrapText="1"/>
    </xf>
    <xf numFmtId="0" fontId="27" fillId="25" borderId="52" xfId="10" applyFont="1" applyFill="1" applyBorder="1" applyAlignment="1">
      <alignment horizontal="center" vertical="center" wrapText="1"/>
    </xf>
    <xf numFmtId="0" fontId="27" fillId="25" borderId="52" xfId="10" applyFont="1" applyFill="1" applyBorder="1" applyAlignment="1">
      <alignment vertical="center" wrapText="1"/>
    </xf>
    <xf numFmtId="0" fontId="85" fillId="25" borderId="16" xfId="10" applyFill="1"/>
    <xf numFmtId="0" fontId="7" fillId="0" borderId="52" xfId="10" applyFont="1" applyBorder="1" applyAlignment="1">
      <alignment horizontal="center" wrapText="1"/>
    </xf>
    <xf numFmtId="174" fontId="7" fillId="0" borderId="53" xfId="10" applyNumberFormat="1" applyFont="1" applyBorder="1" applyAlignment="1">
      <alignment vertical="center" wrapText="1"/>
    </xf>
    <xf numFmtId="49" fontId="7" fillId="0" borderId="53" xfId="10" applyNumberFormat="1" applyFont="1" applyBorder="1" applyAlignment="1">
      <alignment horizontal="center" vertical="center" wrapText="1"/>
    </xf>
    <xf numFmtId="49" fontId="7" fillId="0" borderId="52" xfId="10" applyNumberFormat="1" applyFont="1" applyBorder="1" applyAlignment="1">
      <alignment vertical="center" wrapText="1"/>
    </xf>
    <xf numFmtId="16" fontId="85" fillId="0" borderId="16" xfId="10" applyNumberFormat="1"/>
    <xf numFmtId="49" fontId="85" fillId="0" borderId="16" xfId="10" applyNumberFormat="1"/>
    <xf numFmtId="49" fontId="27" fillId="0" borderId="52" xfId="10" applyNumberFormat="1" applyFont="1" applyBorder="1" applyAlignment="1">
      <alignment horizontal="center" vertical="center" wrapText="1"/>
    </xf>
    <xf numFmtId="0" fontId="88" fillId="0" borderId="50" xfId="10" applyFont="1" applyBorder="1" applyAlignment="1">
      <alignment vertical="center"/>
    </xf>
    <xf numFmtId="0" fontId="7" fillId="0" borderId="53" xfId="10" applyFont="1" applyBorder="1" applyAlignment="1">
      <alignment wrapText="1"/>
    </xf>
    <xf numFmtId="0" fontId="7" fillId="18" borderId="53" xfId="10" applyFont="1" applyFill="1" applyBorder="1" applyAlignment="1">
      <alignment wrapText="1"/>
    </xf>
    <xf numFmtId="16" fontId="27" fillId="0" borderId="52" xfId="10" applyNumberFormat="1" applyFont="1" applyBorder="1" applyAlignment="1">
      <alignment horizontal="center" vertical="center" wrapText="1"/>
    </xf>
    <xf numFmtId="0" fontId="73" fillId="0" borderId="52" xfId="10" applyFont="1" applyBorder="1" applyAlignment="1">
      <alignment vertical="center" wrapText="1"/>
    </xf>
    <xf numFmtId="0" fontId="73" fillId="0" borderId="52" xfId="10" applyFont="1" applyBorder="1" applyAlignment="1">
      <alignment horizontal="center" vertical="center" wrapText="1"/>
    </xf>
    <xf numFmtId="0" fontId="28" fillId="0" borderId="52" xfId="10" applyFont="1" applyBorder="1" applyAlignment="1">
      <alignment horizontal="center" vertical="center" wrapText="1"/>
    </xf>
    <xf numFmtId="0" fontId="7" fillId="0" borderId="49" xfId="10" applyFont="1" applyBorder="1" applyAlignment="1">
      <alignment vertical="center" wrapText="1"/>
    </xf>
    <xf numFmtId="0" fontId="7" fillId="26" borderId="52" xfId="10" applyFont="1" applyFill="1" applyBorder="1" applyAlignment="1">
      <alignment vertical="center" wrapText="1"/>
    </xf>
    <xf numFmtId="0" fontId="27" fillId="26" borderId="52" xfId="10" applyFont="1" applyFill="1" applyBorder="1" applyAlignment="1">
      <alignment vertical="center" wrapText="1"/>
    </xf>
    <xf numFmtId="0" fontId="27" fillId="26" borderId="52" xfId="10" applyFont="1" applyFill="1" applyBorder="1" applyAlignment="1">
      <alignment horizontal="center" vertical="center" wrapText="1"/>
    </xf>
    <xf numFmtId="0" fontId="75" fillId="0" borderId="52" xfId="10" applyFont="1" applyBorder="1" applyAlignment="1">
      <alignment vertical="center" wrapText="1"/>
    </xf>
    <xf numFmtId="0" fontId="7" fillId="18" borderId="52" xfId="10" applyFont="1" applyFill="1" applyBorder="1" applyAlignment="1">
      <alignment vertical="center" wrapText="1"/>
    </xf>
    <xf numFmtId="0" fontId="75" fillId="18" borderId="52" xfId="10" applyFont="1" applyFill="1" applyBorder="1" applyAlignment="1">
      <alignment vertical="center" wrapText="1"/>
    </xf>
    <xf numFmtId="0" fontId="7" fillId="0" borderId="0" xfId="0" applyFont="1" applyAlignment="1">
      <alignment horizontal="right" vertical="center"/>
    </xf>
    <xf numFmtId="3" fontId="18" fillId="0" borderId="0" xfId="0" applyNumberFormat="1" applyFont="1" applyAlignment="1">
      <alignment horizontal="center" vertical="center" wrapText="1"/>
    </xf>
    <xf numFmtId="174" fontId="89" fillId="0" borderId="0" xfId="0" applyNumberFormat="1" applyFont="1" applyAlignment="1">
      <alignment horizontal="center" vertical="center" wrapText="1"/>
    </xf>
    <xf numFmtId="0" fontId="18" fillId="0" borderId="25" xfId="0" applyFont="1" applyBorder="1" applyAlignment="1">
      <alignment horizontal="center" vertical="center"/>
    </xf>
    <xf numFmtId="172" fontId="0" fillId="0" borderId="0" xfId="11" applyNumberFormat="1" applyFont="1" applyAlignment="1"/>
    <xf numFmtId="0" fontId="10" fillId="0" borderId="25" xfId="0" applyFont="1" applyBorder="1"/>
    <xf numFmtId="9" fontId="0" fillId="0" borderId="0" xfId="11" applyFont="1" applyAlignment="1"/>
    <xf numFmtId="0" fontId="33" fillId="0" borderId="0" xfId="0" applyFont="1" applyAlignment="1">
      <alignment horizontal="left" vertical="center"/>
    </xf>
    <xf numFmtId="0" fontId="18" fillId="0" borderId="16" xfId="0" applyFont="1" applyBorder="1" applyAlignment="1">
      <alignment vertical="center"/>
    </xf>
    <xf numFmtId="2" fontId="18" fillId="0" borderId="16" xfId="0" applyNumberFormat="1" applyFont="1" applyBorder="1" applyAlignment="1">
      <alignment vertical="center"/>
    </xf>
    <xf numFmtId="0" fontId="19" fillId="0" borderId="16" xfId="0" applyFont="1" applyBorder="1" applyAlignment="1">
      <alignment vertical="center"/>
    </xf>
    <xf numFmtId="2" fontId="0" fillId="0" borderId="0" xfId="0" applyNumberFormat="1"/>
    <xf numFmtId="0" fontId="81" fillId="27" borderId="25" xfId="0" applyFont="1" applyFill="1" applyBorder="1" applyAlignment="1">
      <alignment horizontal="center" vertical="center" wrapText="1"/>
    </xf>
    <xf numFmtId="0" fontId="18" fillId="28" borderId="25" xfId="0" applyFont="1" applyFill="1" applyBorder="1" applyAlignment="1">
      <alignment horizontal="center" vertical="center"/>
    </xf>
    <xf numFmtId="0" fontId="18" fillId="0" borderId="25" xfId="0" applyFont="1" applyBorder="1" applyAlignment="1">
      <alignment vertical="center" wrapText="1"/>
    </xf>
    <xf numFmtId="1" fontId="10" fillId="0" borderId="25" xfId="0" applyNumberFormat="1" applyFont="1" applyBorder="1" applyAlignment="1">
      <alignment horizontal="right"/>
    </xf>
    <xf numFmtId="9" fontId="10" fillId="0" borderId="30" xfId="11" applyFont="1" applyFill="1" applyBorder="1" applyAlignment="1">
      <alignment horizontal="right"/>
    </xf>
    <xf numFmtId="0" fontId="10" fillId="0" borderId="25" xfId="0" applyFont="1" applyBorder="1" applyAlignment="1">
      <alignment horizontal="right"/>
    </xf>
    <xf numFmtId="2" fontId="10" fillId="0" borderId="25" xfId="11" applyNumberFormat="1" applyFont="1" applyBorder="1" applyAlignment="1">
      <alignment horizontal="right"/>
    </xf>
    <xf numFmtId="2" fontId="63" fillId="0" borderId="25" xfId="0" applyNumberFormat="1" applyFont="1" applyBorder="1" applyAlignment="1">
      <alignment horizontal="right"/>
    </xf>
    <xf numFmtId="174" fontId="10" fillId="0" borderId="25" xfId="0" applyNumberFormat="1" applyFont="1" applyBorder="1" applyAlignment="1">
      <alignment horizontal="right"/>
    </xf>
    <xf numFmtId="9" fontId="18" fillId="0" borderId="0" xfId="11" applyFont="1" applyAlignment="1">
      <alignment vertical="center"/>
    </xf>
    <xf numFmtId="0" fontId="6" fillId="0" borderId="0" xfId="0" applyFont="1"/>
    <xf numFmtId="1" fontId="0" fillId="0" borderId="0" xfId="0" applyNumberFormat="1"/>
    <xf numFmtId="0" fontId="18" fillId="3" borderId="13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/>
    </xf>
    <xf numFmtId="1" fontId="10" fillId="0" borderId="25" xfId="0" applyNumberFormat="1" applyFont="1" applyBorder="1"/>
    <xf numFmtId="165" fontId="10" fillId="0" borderId="25" xfId="0" applyNumberFormat="1" applyFont="1" applyBorder="1" applyAlignment="1">
      <alignment horizontal="right"/>
    </xf>
    <xf numFmtId="0" fontId="18" fillId="0" borderId="10" xfId="0" applyFont="1" applyBorder="1" applyAlignment="1">
      <alignment horizontal="center" vertical="center"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left"/>
    </xf>
    <xf numFmtId="0" fontId="71" fillId="0" borderId="25" xfId="0" applyFont="1" applyBorder="1" applyAlignment="1">
      <alignment horizontal="center"/>
    </xf>
    <xf numFmtId="0" fontId="53" fillId="0" borderId="25" xfId="0" applyFont="1" applyBorder="1" applyAlignment="1">
      <alignment horizontal="center" wrapText="1"/>
    </xf>
    <xf numFmtId="0" fontId="30" fillId="0" borderId="25" xfId="0" applyFont="1" applyBorder="1" applyAlignment="1">
      <alignment wrapText="1"/>
    </xf>
    <xf numFmtId="174" fontId="30" fillId="0" borderId="25" xfId="0" applyNumberFormat="1" applyFont="1" applyBorder="1" applyAlignment="1">
      <alignment wrapText="1"/>
    </xf>
    <xf numFmtId="172" fontId="30" fillId="0" borderId="16" xfId="13" applyNumberFormat="1" applyFont="1" applyAlignment="1">
      <alignment horizontal="center" wrapText="1"/>
    </xf>
    <xf numFmtId="0" fontId="10" fillId="0" borderId="25" xfId="0" applyFont="1" applyBorder="1" applyAlignment="1">
      <alignment wrapText="1"/>
    </xf>
    <xf numFmtId="2" fontId="18" fillId="0" borderId="9" xfId="0" applyNumberFormat="1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wrapText="1"/>
    </xf>
    <xf numFmtId="1" fontId="27" fillId="0" borderId="52" xfId="10" applyNumberFormat="1" applyFont="1" applyBorder="1" applyAlignment="1">
      <alignment horizontal="center" vertical="center" wrapText="1"/>
    </xf>
    <xf numFmtId="1" fontId="7" fillId="0" borderId="52" xfId="10" applyNumberFormat="1" applyFont="1" applyBorder="1" applyAlignment="1">
      <alignment vertical="center" wrapText="1"/>
    </xf>
    <xf numFmtId="1" fontId="7" fillId="0" borderId="52" xfId="10" applyNumberFormat="1" applyFont="1" applyBorder="1" applyAlignment="1">
      <alignment horizontal="center" wrapText="1"/>
    </xf>
    <xf numFmtId="9" fontId="18" fillId="0" borderId="0" xfId="11" applyFont="1" applyAlignment="1">
      <alignment horizontal="center" vertical="center" wrapText="1"/>
    </xf>
    <xf numFmtId="172" fontId="18" fillId="0" borderId="0" xfId="11" applyNumberFormat="1" applyFont="1" applyAlignment="1">
      <alignment horizontal="center" vertical="center" wrapText="1"/>
    </xf>
    <xf numFmtId="0" fontId="30" fillId="0" borderId="0" xfId="0" applyFont="1" applyAlignment="1">
      <alignment horizontal="left" vertical="center"/>
    </xf>
    <xf numFmtId="1" fontId="30" fillId="0" borderId="0" xfId="0" applyNumberFormat="1" applyFont="1" applyAlignment="1">
      <alignment horizontal="right" wrapText="1"/>
    </xf>
    <xf numFmtId="0" fontId="30" fillId="0" borderId="0" xfId="0" applyFont="1" applyAlignment="1">
      <alignment wrapText="1"/>
    </xf>
    <xf numFmtId="1" fontId="53" fillId="0" borderId="0" xfId="0" applyNumberFormat="1" applyFont="1" applyAlignment="1">
      <alignment wrapText="1"/>
    </xf>
    <xf numFmtId="1" fontId="30" fillId="0" borderId="0" xfId="0" applyNumberFormat="1" applyFont="1" applyAlignment="1">
      <alignment wrapText="1"/>
    </xf>
    <xf numFmtId="172" fontId="33" fillId="0" borderId="0" xfId="0" applyNumberFormat="1" applyFont="1" applyAlignment="1">
      <alignment horizontal="center" vertical="center" wrapText="1"/>
    </xf>
    <xf numFmtId="0" fontId="30" fillId="0" borderId="25" xfId="0" applyFont="1" applyBorder="1" applyAlignment="1">
      <alignment horizontal="left"/>
    </xf>
    <xf numFmtId="165" fontId="30" fillId="0" borderId="25" xfId="0" applyNumberFormat="1" applyFont="1" applyBorder="1" applyAlignment="1">
      <alignment horizontal="right" wrapText="1"/>
    </xf>
    <xf numFmtId="0" fontId="30" fillId="0" borderId="16" xfId="0" applyFont="1" applyBorder="1" applyAlignment="1">
      <alignment horizontal="center" wrapText="1"/>
    </xf>
    <xf numFmtId="0" fontId="30" fillId="0" borderId="25" xfId="0" applyFont="1" applyBorder="1" applyAlignment="1">
      <alignment horizontal="right" wrapText="1"/>
    </xf>
    <xf numFmtId="0" fontId="30" fillId="0" borderId="25" xfId="0" applyFont="1" applyBorder="1" applyAlignment="1">
      <alignment horizontal="left" vertical="center"/>
    </xf>
    <xf numFmtId="1" fontId="30" fillId="0" borderId="25" xfId="0" applyNumberFormat="1" applyFont="1" applyBorder="1" applyAlignment="1">
      <alignment horizontal="right" wrapText="1"/>
    </xf>
    <xf numFmtId="1" fontId="53" fillId="0" borderId="25" xfId="0" applyNumberFormat="1" applyFont="1" applyBorder="1" applyAlignment="1">
      <alignment wrapText="1"/>
    </xf>
    <xf numFmtId="1" fontId="30" fillId="0" borderId="25" xfId="0" applyNumberFormat="1" applyFont="1" applyBorder="1" applyAlignment="1">
      <alignment wrapText="1"/>
    </xf>
    <xf numFmtId="0" fontId="10" fillId="0" borderId="25" xfId="0" applyFont="1" applyBorder="1" applyAlignment="1">
      <alignment vertical="center" wrapText="1"/>
    </xf>
    <xf numFmtId="174" fontId="0" fillId="0" borderId="25" xfId="0" applyNumberFormat="1" applyBorder="1"/>
    <xf numFmtId="174" fontId="10" fillId="0" borderId="25" xfId="0" applyNumberFormat="1" applyFont="1" applyBorder="1" applyAlignment="1">
      <alignment vertical="center" wrapText="1"/>
    </xf>
    <xf numFmtId="168" fontId="30" fillId="0" borderId="13" xfId="0" applyNumberFormat="1" applyFont="1" applyBorder="1" applyAlignment="1">
      <alignment horizontal="center"/>
    </xf>
    <xf numFmtId="168" fontId="18" fillId="0" borderId="10" xfId="0" applyNumberFormat="1" applyFont="1" applyBorder="1" applyAlignment="1">
      <alignment horizontal="center" vertical="center" wrapText="1"/>
    </xf>
    <xf numFmtId="168" fontId="18" fillId="0" borderId="16" xfId="0" applyNumberFormat="1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10" fillId="0" borderId="16" xfId="0" applyFont="1" applyBorder="1" applyAlignment="1">
      <alignment vertical="center" wrapText="1"/>
    </xf>
    <xf numFmtId="0" fontId="30" fillId="0" borderId="16" xfId="0" applyFont="1" applyBorder="1" applyAlignment="1">
      <alignment horizontal="left"/>
    </xf>
    <xf numFmtId="165" fontId="30" fillId="0" borderId="16" xfId="0" applyNumberFormat="1" applyFont="1" applyBorder="1" applyAlignment="1">
      <alignment horizontal="right" wrapText="1"/>
    </xf>
    <xf numFmtId="0" fontId="30" fillId="0" borderId="16" xfId="0" applyFont="1" applyBorder="1" applyAlignment="1">
      <alignment horizontal="right" wrapText="1"/>
    </xf>
    <xf numFmtId="172" fontId="18" fillId="0" borderId="16" xfId="11" applyNumberFormat="1" applyFont="1" applyBorder="1" applyAlignment="1">
      <alignment horizontal="center" vertical="center" wrapText="1"/>
    </xf>
    <xf numFmtId="9" fontId="10" fillId="0" borderId="16" xfId="11" applyFont="1" applyBorder="1" applyAlignment="1">
      <alignment horizontal="left" vertical="center" wrapText="1"/>
    </xf>
    <xf numFmtId="9" fontId="10" fillId="0" borderId="25" xfId="11" applyFont="1" applyBorder="1" applyAlignment="1">
      <alignment vertical="center" wrapText="1"/>
    </xf>
    <xf numFmtId="9" fontId="70" fillId="0" borderId="0" xfId="0" applyNumberFormat="1" applyFont="1"/>
    <xf numFmtId="175" fontId="30" fillId="0" borderId="25" xfId="0" applyNumberFormat="1" applyFont="1" applyBorder="1" applyAlignment="1">
      <alignment horizontal="right" wrapText="1"/>
    </xf>
    <xf numFmtId="2" fontId="7" fillId="0" borderId="50" xfId="10" applyNumberFormat="1" applyFont="1" applyBorder="1" applyAlignment="1">
      <alignment vertical="center" wrapText="1"/>
    </xf>
    <xf numFmtId="2" fontId="85" fillId="0" borderId="16" xfId="10" applyNumberFormat="1"/>
    <xf numFmtId="1" fontId="76" fillId="18" borderId="52" xfId="10" applyNumberFormat="1" applyFont="1" applyFill="1" applyBorder="1" applyAlignment="1">
      <alignment horizontal="center" vertical="center" wrapText="1"/>
    </xf>
    <xf numFmtId="0" fontId="18" fillId="0" borderId="16" xfId="0" applyFont="1" applyBorder="1" applyAlignment="1">
      <alignment horizontal="left" vertical="center" wrapText="1"/>
    </xf>
    <xf numFmtId="3" fontId="18" fillId="0" borderId="16" xfId="0" applyNumberFormat="1" applyFont="1" applyBorder="1" applyAlignment="1">
      <alignment horizontal="center" vertical="center" wrapText="1"/>
    </xf>
    <xf numFmtId="9" fontId="85" fillId="0" borderId="16" xfId="11" applyFont="1" applyBorder="1"/>
    <xf numFmtId="10" fontId="10" fillId="0" borderId="25" xfId="11" applyNumberFormat="1" applyFont="1" applyBorder="1" applyAlignment="1">
      <alignment vertical="center" wrapText="1"/>
    </xf>
    <xf numFmtId="10" fontId="33" fillId="0" borderId="0" xfId="0" applyNumberFormat="1" applyFont="1" applyAlignment="1">
      <alignment horizontal="center" vertical="center" wrapText="1"/>
    </xf>
    <xf numFmtId="0" fontId="19" fillId="19" borderId="25" xfId="0" applyFont="1" applyFill="1" applyBorder="1" applyAlignment="1">
      <alignment horizontal="center" vertical="center"/>
    </xf>
    <xf numFmtId="0" fontId="19" fillId="19" borderId="25" xfId="0" applyFont="1" applyFill="1" applyBorder="1" applyAlignment="1">
      <alignment horizontal="center" vertical="center" wrapText="1"/>
    </xf>
    <xf numFmtId="0" fontId="20" fillId="0" borderId="25" xfId="0" applyFont="1" applyBorder="1" applyAlignment="1">
      <alignment horizontal="left" vertical="center" wrapText="1"/>
    </xf>
    <xf numFmtId="0" fontId="20" fillId="3" borderId="25" xfId="0" applyFont="1" applyFill="1" applyBorder="1" applyAlignment="1">
      <alignment horizontal="center" vertical="center"/>
    </xf>
    <xf numFmtId="1" fontId="30" fillId="0" borderId="25" xfId="0" applyNumberFormat="1" applyFont="1" applyBorder="1" applyAlignment="1">
      <alignment horizontal="right"/>
    </xf>
    <xf numFmtId="0" fontId="20" fillId="0" borderId="25" xfId="0" quotePrefix="1" applyFont="1" applyBorder="1" applyAlignment="1">
      <alignment horizontal="left" vertical="center" indent="1"/>
    </xf>
    <xf numFmtId="0" fontId="18" fillId="0" borderId="25" xfId="0" applyFont="1" applyBorder="1" applyAlignment="1">
      <alignment horizontal="left" vertical="center" wrapText="1"/>
    </xf>
    <xf numFmtId="0" fontId="34" fillId="0" borderId="25" xfId="0" applyFont="1" applyBorder="1" applyAlignment="1">
      <alignment horizontal="left" vertical="center" wrapText="1" indent="2"/>
    </xf>
    <xf numFmtId="0" fontId="34" fillId="0" borderId="25" xfId="0" applyFont="1" applyBorder="1" applyAlignment="1">
      <alignment horizontal="left" vertical="center" indent="2"/>
    </xf>
    <xf numFmtId="1" fontId="18" fillId="0" borderId="0" xfId="0" applyNumberFormat="1" applyFont="1" applyAlignment="1">
      <alignment horizontal="center" vertical="center" wrapText="1"/>
    </xf>
    <xf numFmtId="0" fontId="94" fillId="19" borderId="25" xfId="0" applyFont="1" applyFill="1" applyBorder="1" applyAlignment="1">
      <alignment horizontal="center" vertical="center" wrapText="1"/>
    </xf>
    <xf numFmtId="0" fontId="54" fillId="0" borderId="25" xfId="0" applyFont="1" applyBorder="1" applyAlignment="1">
      <alignment horizontal="justify" vertical="center" wrapText="1"/>
    </xf>
    <xf numFmtId="3" fontId="54" fillId="0" borderId="25" xfId="0" applyNumberFormat="1" applyFont="1" applyBorder="1" applyAlignment="1">
      <alignment horizontal="right" vertical="center" wrapText="1"/>
    </xf>
    <xf numFmtId="3" fontId="54" fillId="0" borderId="25" xfId="0" applyNumberFormat="1" applyFont="1" applyBorder="1" applyAlignment="1">
      <alignment horizontal="right" vertical="center"/>
    </xf>
    <xf numFmtId="167" fontId="18" fillId="0" borderId="0" xfId="0" applyNumberFormat="1" applyFont="1" applyAlignment="1">
      <alignment horizontal="center" vertical="center" wrapText="1"/>
    </xf>
    <xf numFmtId="174" fontId="19" fillId="0" borderId="0" xfId="0" applyNumberFormat="1" applyFont="1" applyAlignment="1">
      <alignment horizontal="center" vertical="center" wrapText="1"/>
    </xf>
    <xf numFmtId="2" fontId="18" fillId="0" borderId="9" xfId="0" applyNumberFormat="1" applyFont="1" applyBorder="1" applyAlignment="1">
      <alignment vertical="center" wrapText="1"/>
    </xf>
    <xf numFmtId="2" fontId="41" fillId="0" borderId="9" xfId="0" applyNumberFormat="1" applyFont="1" applyBorder="1" applyAlignment="1">
      <alignment vertical="top" wrapText="1"/>
    </xf>
    <xf numFmtId="2" fontId="41" fillId="3" borderId="9" xfId="0" applyNumberFormat="1" applyFont="1" applyFill="1" applyBorder="1" applyAlignment="1">
      <alignment horizontal="center" vertical="top" wrapText="1"/>
    </xf>
    <xf numFmtId="2" fontId="42" fillId="3" borderId="9" xfId="0" applyNumberFormat="1" applyFont="1" applyFill="1" applyBorder="1" applyAlignment="1">
      <alignment horizontal="center" vertical="top" wrapText="1"/>
    </xf>
    <xf numFmtId="2" fontId="41" fillId="0" borderId="9" xfId="0" applyNumberFormat="1" applyFont="1" applyBorder="1" applyAlignment="1">
      <alignment horizontal="center" vertical="top" wrapText="1"/>
    </xf>
    <xf numFmtId="2" fontId="10" fillId="0" borderId="9" xfId="0" applyNumberFormat="1" applyFont="1" applyBorder="1" applyAlignment="1">
      <alignment horizontal="center" vertical="center" wrapText="1"/>
    </xf>
    <xf numFmtId="2" fontId="30" fillId="3" borderId="9" xfId="0" applyNumberFormat="1" applyFont="1" applyFill="1" applyBorder="1" applyAlignment="1">
      <alignment horizontal="center" vertical="center" wrapText="1"/>
    </xf>
    <xf numFmtId="2" fontId="41" fillId="3" borderId="9" xfId="0" applyNumberFormat="1" applyFont="1" applyFill="1" applyBorder="1" applyAlignment="1">
      <alignment vertical="top" wrapText="1"/>
    </xf>
    <xf numFmtId="2" fontId="42" fillId="3" borderId="9" xfId="0" applyNumberFormat="1" applyFont="1" applyFill="1" applyBorder="1" applyAlignment="1">
      <alignment horizontal="center" vertical="top"/>
    </xf>
    <xf numFmtId="2" fontId="43" fillId="3" borderId="9" xfId="0" applyNumberFormat="1" applyFont="1" applyFill="1" applyBorder="1" applyAlignment="1">
      <alignment horizontal="center" vertical="center" wrapText="1"/>
    </xf>
    <xf numFmtId="2" fontId="44" fillId="3" borderId="9" xfId="0" applyNumberFormat="1" applyFont="1" applyFill="1" applyBorder="1" applyAlignment="1">
      <alignment horizontal="center" vertical="top"/>
    </xf>
    <xf numFmtId="2" fontId="42" fillId="3" borderId="0" xfId="0" applyNumberFormat="1" applyFont="1" applyFill="1" applyAlignment="1">
      <alignment horizontal="center" vertical="top" wrapText="1"/>
    </xf>
    <xf numFmtId="2" fontId="43" fillId="0" borderId="9" xfId="0" applyNumberFormat="1" applyFont="1" applyBorder="1" applyAlignment="1">
      <alignment horizontal="center" vertical="center" wrapText="1"/>
    </xf>
    <xf numFmtId="2" fontId="42" fillId="3" borderId="15" xfId="0" applyNumberFormat="1" applyFont="1" applyFill="1" applyBorder="1" applyAlignment="1">
      <alignment horizontal="center" vertical="top" wrapText="1"/>
    </xf>
    <xf numFmtId="2" fontId="29" fillId="3" borderId="9" xfId="0" applyNumberFormat="1" applyFont="1" applyFill="1" applyBorder="1" applyAlignment="1">
      <alignment horizontal="center" vertical="top"/>
    </xf>
    <xf numFmtId="2" fontId="10" fillId="3" borderId="9" xfId="0" applyNumberFormat="1" applyFont="1" applyFill="1" applyBorder="1" applyAlignment="1">
      <alignment vertical="center" wrapText="1"/>
    </xf>
    <xf numFmtId="2" fontId="44" fillId="3" borderId="9" xfId="0" applyNumberFormat="1" applyFont="1" applyFill="1" applyBorder="1" applyAlignment="1">
      <alignment horizontal="center" vertical="center" wrapText="1"/>
    </xf>
    <xf numFmtId="2" fontId="18" fillId="0" borderId="9" xfId="0" applyNumberFormat="1" applyFont="1" applyBorder="1" applyAlignment="1">
      <alignment vertical="top" wrapText="1"/>
    </xf>
    <xf numFmtId="2" fontId="43" fillId="0" borderId="9" xfId="0" applyNumberFormat="1" applyFont="1" applyBorder="1" applyAlignment="1">
      <alignment horizontal="center" vertical="top" wrapText="1"/>
    </xf>
    <xf numFmtId="2" fontId="42" fillId="0" borderId="9" xfId="0" applyNumberFormat="1" applyFont="1" applyBorder="1" applyAlignment="1">
      <alignment horizontal="center" vertical="top" wrapText="1"/>
    </xf>
    <xf numFmtId="2" fontId="30" fillId="0" borderId="12" xfId="0" applyNumberFormat="1" applyFont="1" applyBorder="1" applyAlignment="1">
      <alignment wrapText="1"/>
    </xf>
    <xf numFmtId="2" fontId="18" fillId="0" borderId="12" xfId="0" applyNumberFormat="1" applyFont="1" applyBorder="1" applyAlignment="1">
      <alignment vertical="center" wrapText="1"/>
    </xf>
    <xf numFmtId="2" fontId="41" fillId="3" borderId="15" xfId="0" applyNumberFormat="1" applyFont="1" applyFill="1" applyBorder="1" applyAlignment="1">
      <alignment horizontal="center" vertical="top" wrapText="1"/>
    </xf>
    <xf numFmtId="2" fontId="18" fillId="0" borderId="9" xfId="0" applyNumberFormat="1" applyFont="1" applyBorder="1" applyAlignment="1">
      <alignment horizontal="right" vertical="center" wrapText="1"/>
    </xf>
    <xf numFmtId="0" fontId="19" fillId="29" borderId="22" xfId="6" applyFont="1" applyFill="1" applyBorder="1" applyAlignment="1">
      <alignment horizontal="center" vertical="center" wrapText="1"/>
    </xf>
    <xf numFmtId="0" fontId="19" fillId="29" borderId="29" xfId="6" applyFont="1" applyFill="1" applyBorder="1" applyAlignment="1">
      <alignment horizontal="center" vertical="center" wrapText="1"/>
    </xf>
    <xf numFmtId="174" fontId="28" fillId="0" borderId="16" xfId="5" applyNumberFormat="1"/>
    <xf numFmtId="165" fontId="18" fillId="0" borderId="16" xfId="0" applyNumberFormat="1" applyFont="1" applyBorder="1" applyAlignment="1">
      <alignment horizontal="center" vertical="center" wrapText="1"/>
    </xf>
    <xf numFmtId="176" fontId="18" fillId="0" borderId="16" xfId="0" applyNumberFormat="1" applyFont="1" applyBorder="1" applyAlignment="1">
      <alignment horizontal="center" vertical="center" wrapText="1"/>
    </xf>
    <xf numFmtId="167" fontId="39" fillId="30" borderId="9" xfId="0" applyNumberFormat="1" applyFont="1" applyFill="1" applyBorder="1" applyAlignment="1">
      <alignment horizontal="center" vertical="center" wrapText="1"/>
    </xf>
    <xf numFmtId="2" fontId="19" fillId="25" borderId="0" xfId="0" applyNumberFormat="1" applyFont="1" applyFill="1" applyAlignment="1">
      <alignment horizontal="right" vertical="center" wrapText="1"/>
    </xf>
    <xf numFmtId="167" fontId="39" fillId="25" borderId="0" xfId="0" applyNumberFormat="1" applyFont="1" applyFill="1" applyAlignment="1">
      <alignment horizontal="center" vertical="center" wrapText="1"/>
    </xf>
    <xf numFmtId="167" fontId="18" fillId="30" borderId="9" xfId="0" applyNumberFormat="1" applyFont="1" applyFill="1" applyBorder="1" applyAlignment="1">
      <alignment horizontal="center" vertical="center" wrapText="1"/>
    </xf>
    <xf numFmtId="49" fontId="41" fillId="0" borderId="9" xfId="0" applyNumberFormat="1" applyFont="1" applyBorder="1" applyAlignment="1">
      <alignment horizontal="center" vertical="top"/>
    </xf>
    <xf numFmtId="49" fontId="41" fillId="0" borderId="17" xfId="0" applyNumberFormat="1" applyFont="1" applyBorder="1" applyAlignment="1">
      <alignment horizontal="center" vertical="top"/>
    </xf>
    <xf numFmtId="49" fontId="41" fillId="0" borderId="17" xfId="0" applyNumberFormat="1" applyFont="1" applyBorder="1" applyAlignment="1">
      <alignment horizontal="center" vertical="top" wrapText="1"/>
    </xf>
    <xf numFmtId="174" fontId="41" fillId="0" borderId="9" xfId="0" applyNumberFormat="1" applyFont="1" applyBorder="1" applyAlignment="1">
      <alignment vertical="center" wrapText="1"/>
    </xf>
    <xf numFmtId="0" fontId="74" fillId="25" borderId="9" xfId="0" applyFont="1" applyFill="1" applyBorder="1" applyAlignment="1">
      <alignment horizontal="center" vertical="center" wrapText="1"/>
    </xf>
    <xf numFmtId="0" fontId="20" fillId="31" borderId="9" xfId="0" applyFont="1" applyFill="1" applyBorder="1" applyAlignment="1">
      <alignment horizontal="center" vertical="top"/>
    </xf>
    <xf numFmtId="0" fontId="18" fillId="31" borderId="9" xfId="0" applyFont="1" applyFill="1" applyBorder="1" applyAlignment="1">
      <alignment horizontal="center" vertical="center" wrapText="1"/>
    </xf>
    <xf numFmtId="0" fontId="30" fillId="30" borderId="18" xfId="0" applyFont="1" applyFill="1" applyBorder="1"/>
    <xf numFmtId="0" fontId="30" fillId="30" borderId="19" xfId="0" applyFont="1" applyFill="1" applyBorder="1"/>
    <xf numFmtId="0" fontId="30" fillId="25" borderId="19" xfId="0" applyFont="1" applyFill="1" applyBorder="1"/>
    <xf numFmtId="0" fontId="30" fillId="32" borderId="20" xfId="0" applyFont="1" applyFill="1" applyBorder="1"/>
    <xf numFmtId="0" fontId="18" fillId="25" borderId="9" xfId="0" applyFont="1" applyFill="1" applyBorder="1" applyAlignment="1">
      <alignment horizontal="center" vertical="center" wrapText="1"/>
    </xf>
    <xf numFmtId="0" fontId="20" fillId="25" borderId="19" xfId="0" applyFont="1" applyFill="1" applyBorder="1" applyAlignment="1">
      <alignment horizontal="center"/>
    </xf>
    <xf numFmtId="0" fontId="20" fillId="25" borderId="20" xfId="0" applyFont="1" applyFill="1" applyBorder="1" applyAlignment="1">
      <alignment horizontal="center"/>
    </xf>
    <xf numFmtId="0" fontId="18" fillId="30" borderId="9" xfId="0" applyFont="1" applyFill="1" applyBorder="1" applyAlignment="1">
      <alignment horizontal="center" vertical="center"/>
    </xf>
    <xf numFmtId="0" fontId="18" fillId="25" borderId="9" xfId="0" applyFont="1" applyFill="1" applyBorder="1" applyAlignment="1">
      <alignment horizontal="center" vertical="center"/>
    </xf>
    <xf numFmtId="0" fontId="32" fillId="25" borderId="9" xfId="0" applyFont="1" applyFill="1" applyBorder="1" applyAlignment="1">
      <alignment horizontal="right"/>
    </xf>
    <xf numFmtId="0" fontId="32" fillId="25" borderId="12" xfId="0" applyFont="1" applyFill="1" applyBorder="1" applyAlignment="1">
      <alignment horizontal="right"/>
    </xf>
    <xf numFmtId="0" fontId="29" fillId="30" borderId="0" xfId="0" applyFont="1" applyFill="1" applyAlignment="1">
      <alignment horizontal="center" wrapText="1"/>
    </xf>
    <xf numFmtId="3" fontId="74" fillId="0" borderId="0" xfId="0" applyNumberFormat="1" applyFont="1" applyAlignment="1">
      <alignment horizontal="center"/>
    </xf>
    <xf numFmtId="0" fontId="74" fillId="0" borderId="9" xfId="0" applyFont="1" applyBorder="1" applyAlignment="1">
      <alignment horizontal="center" vertical="center" wrapText="1"/>
    </xf>
    <xf numFmtId="4" fontId="74" fillId="0" borderId="15" xfId="0" applyNumberFormat="1" applyFont="1" applyBorder="1" applyAlignment="1">
      <alignment horizontal="center"/>
    </xf>
    <xf numFmtId="4" fontId="74" fillId="0" borderId="9" xfId="0" applyNumberFormat="1" applyFont="1" applyBorder="1" applyAlignment="1">
      <alignment horizontal="center" vertical="center" wrapText="1"/>
    </xf>
    <xf numFmtId="166" fontId="91" fillId="0" borderId="15" xfId="0" applyNumberFormat="1" applyFont="1" applyBorder="1" applyAlignment="1">
      <alignment horizontal="center"/>
    </xf>
    <xf numFmtId="166" fontId="74" fillId="2" borderId="15" xfId="0" applyNumberFormat="1" applyFont="1" applyFill="1" applyBorder="1" applyAlignment="1">
      <alignment horizontal="center"/>
    </xf>
    <xf numFmtId="166" fontId="91" fillId="2" borderId="15" xfId="0" applyNumberFormat="1" applyFont="1" applyFill="1" applyBorder="1" applyAlignment="1">
      <alignment horizontal="center"/>
    </xf>
    <xf numFmtId="165" fontId="91" fillId="30" borderId="15" xfId="0" applyNumberFormat="1" applyFont="1" applyFill="1" applyBorder="1" applyAlignment="1">
      <alignment horizontal="center"/>
    </xf>
    <xf numFmtId="165" fontId="74" fillId="30" borderId="15" xfId="0" applyNumberFormat="1" applyFont="1" applyFill="1" applyBorder="1" applyAlignment="1">
      <alignment horizontal="center"/>
    </xf>
    <xf numFmtId="4" fontId="20" fillId="30" borderId="15" xfId="0" applyNumberFormat="1" applyFont="1" applyFill="1" applyBorder="1" applyAlignment="1">
      <alignment horizontal="center"/>
    </xf>
    <xf numFmtId="4" fontId="18" fillId="30" borderId="9" xfId="0" applyNumberFormat="1" applyFont="1" applyFill="1" applyBorder="1" applyAlignment="1">
      <alignment horizontal="center" vertical="center" wrapText="1"/>
    </xf>
    <xf numFmtId="4" fontId="18" fillId="25" borderId="9" xfId="0" applyNumberFormat="1" applyFont="1" applyFill="1" applyBorder="1" applyAlignment="1">
      <alignment horizontal="center" vertical="center" wrapText="1"/>
    </xf>
    <xf numFmtId="4" fontId="74" fillId="30" borderId="15" xfId="0" applyNumberFormat="1" applyFont="1" applyFill="1" applyBorder="1" applyAlignment="1">
      <alignment horizontal="center"/>
    </xf>
    <xf numFmtId="4" fontId="74" fillId="30" borderId="15" xfId="0" applyNumberFormat="1" applyFont="1" applyFill="1" applyBorder="1" applyAlignment="1">
      <alignment horizontal="right"/>
    </xf>
    <xf numFmtId="4" fontId="74" fillId="25" borderId="9" xfId="0" applyNumberFormat="1" applyFont="1" applyFill="1" applyBorder="1" applyAlignment="1">
      <alignment horizontal="center" vertical="center" wrapText="1"/>
    </xf>
    <xf numFmtId="4" fontId="74" fillId="25" borderId="15" xfId="0" applyNumberFormat="1" applyFont="1" applyFill="1" applyBorder="1" applyAlignment="1">
      <alignment horizontal="right"/>
    </xf>
    <xf numFmtId="167" fontId="74" fillId="30" borderId="9" xfId="0" applyNumberFormat="1" applyFont="1" applyFill="1" applyBorder="1" applyAlignment="1">
      <alignment horizontal="center" vertical="center" wrapText="1"/>
    </xf>
    <xf numFmtId="168" fontId="74" fillId="0" borderId="9" xfId="0" applyNumberFormat="1" applyFont="1" applyBorder="1" applyAlignment="1">
      <alignment horizontal="center" vertical="center"/>
    </xf>
    <xf numFmtId="168" fontId="91" fillId="0" borderId="9" xfId="0" applyNumberFormat="1" applyFont="1" applyBorder="1" applyAlignment="1">
      <alignment horizontal="center" vertical="center"/>
    </xf>
    <xf numFmtId="0" fontId="91" fillId="0" borderId="9" xfId="0" applyFont="1" applyBorder="1" applyAlignment="1">
      <alignment horizontal="center"/>
    </xf>
    <xf numFmtId="0" fontId="91" fillId="0" borderId="9" xfId="0" applyFont="1" applyBorder="1" applyAlignment="1">
      <alignment horizontal="center" vertical="center"/>
    </xf>
    <xf numFmtId="172" fontId="91" fillId="0" borderId="9" xfId="0" applyNumberFormat="1" applyFont="1" applyBorder="1" applyAlignment="1">
      <alignment horizontal="center" vertical="center"/>
    </xf>
    <xf numFmtId="10" fontId="91" fillId="0" borderId="9" xfId="0" applyNumberFormat="1" applyFont="1" applyBorder="1" applyAlignment="1">
      <alignment horizontal="center"/>
    </xf>
    <xf numFmtId="9" fontId="91" fillId="0" borderId="9" xfId="0" applyNumberFormat="1" applyFont="1" applyBorder="1" applyAlignment="1">
      <alignment horizontal="center"/>
    </xf>
    <xf numFmtId="0" fontId="91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168" fontId="74" fillId="25" borderId="9" xfId="0" applyNumberFormat="1" applyFont="1" applyFill="1" applyBorder="1" applyAlignment="1">
      <alignment horizontal="center" vertical="center"/>
    </xf>
    <xf numFmtId="0" fontId="74" fillId="0" borderId="9" xfId="0" applyFont="1" applyBorder="1" applyAlignment="1">
      <alignment horizontal="center" vertical="center"/>
    </xf>
    <xf numFmtId="0" fontId="74" fillId="0" borderId="9" xfId="0" applyFont="1" applyBorder="1" applyAlignment="1">
      <alignment horizontal="left" vertical="center"/>
    </xf>
    <xf numFmtId="174" fontId="74" fillId="2" borderId="9" xfId="0" applyNumberFormat="1" applyFont="1" applyFill="1" applyBorder="1" applyAlignment="1">
      <alignment horizontal="center" vertical="center" wrapText="1"/>
    </xf>
    <xf numFmtId="0" fontId="74" fillId="2" borderId="9" xfId="0" applyFont="1" applyFill="1" applyBorder="1" applyAlignment="1">
      <alignment horizontal="center" vertical="center" wrapText="1"/>
    </xf>
    <xf numFmtId="0" fontId="85" fillId="0" borderId="16" xfId="10" applyBorder="1"/>
    <xf numFmtId="0" fontId="27" fillId="0" borderId="16" xfId="10" applyFont="1" applyBorder="1" applyAlignment="1">
      <alignment horizontal="center" vertical="center" wrapText="1"/>
    </xf>
    <xf numFmtId="9" fontId="92" fillId="0" borderId="16" xfId="10" applyNumberFormat="1" applyFont="1" applyBorder="1"/>
    <xf numFmtId="0" fontId="74" fillId="0" borderId="10" xfId="0" applyFont="1" applyBorder="1" applyAlignment="1">
      <alignment horizontal="center" vertical="center" wrapText="1"/>
    </xf>
    <xf numFmtId="165" fontId="74" fillId="0" borderId="9" xfId="0" applyNumberFormat="1" applyFont="1" applyBorder="1" applyAlignment="1">
      <alignment horizontal="center" vertical="center" wrapText="1"/>
    </xf>
    <xf numFmtId="0" fontId="74" fillId="0" borderId="17" xfId="0" applyFont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9" fontId="74" fillId="0" borderId="9" xfId="11" applyFont="1" applyBorder="1" applyAlignment="1">
      <alignment horizontal="center" vertical="center" wrapText="1"/>
    </xf>
    <xf numFmtId="165" fontId="97" fillId="0" borderId="25" xfId="0" applyNumberFormat="1" applyFont="1" applyBorder="1" applyAlignment="1">
      <alignment horizontal="center"/>
    </xf>
    <xf numFmtId="2" fontId="18" fillId="30" borderId="25" xfId="0" applyNumberFormat="1" applyFont="1" applyFill="1" applyBorder="1" applyAlignment="1">
      <alignment horizontal="center" vertical="center" wrapText="1"/>
    </xf>
    <xf numFmtId="0" fontId="18" fillId="25" borderId="25" xfId="0" applyFont="1" applyFill="1" applyBorder="1" applyAlignment="1">
      <alignment horizontal="center" vertical="center" wrapText="1"/>
    </xf>
    <xf numFmtId="0" fontId="53" fillId="19" borderId="16" xfId="0" applyFont="1" applyFill="1" applyBorder="1" applyAlignment="1">
      <alignment horizontal="center" vertical="center" wrapText="1"/>
    </xf>
    <xf numFmtId="0" fontId="30" fillId="0" borderId="16" xfId="0" applyFont="1" applyBorder="1" applyAlignment="1">
      <alignment horizontal="left" wrapText="1"/>
    </xf>
    <xf numFmtId="3" fontId="0" fillId="0" borderId="16" xfId="0" applyNumberFormat="1" applyBorder="1" applyAlignment="1">
      <alignment horizontal="right"/>
    </xf>
    <xf numFmtId="3" fontId="30" fillId="0" borderId="16" xfId="0" applyNumberFormat="1" applyFont="1" applyBorder="1" applyAlignment="1">
      <alignment horizontal="right" wrapText="1"/>
    </xf>
    <xf numFmtId="0" fontId="53" fillId="0" borderId="16" xfId="0" applyFont="1" applyBorder="1" applyAlignment="1">
      <alignment horizontal="left" wrapText="1"/>
    </xf>
    <xf numFmtId="3" fontId="71" fillId="0" borderId="16" xfId="0" applyNumberFormat="1" applyFont="1" applyBorder="1" applyAlignment="1">
      <alignment horizontal="right"/>
    </xf>
    <xf numFmtId="9" fontId="18" fillId="0" borderId="16" xfId="11" applyFont="1" applyBorder="1" applyAlignment="1">
      <alignment horizontal="center" vertical="center" wrapText="1"/>
    </xf>
    <xf numFmtId="3" fontId="18" fillId="0" borderId="16" xfId="0" applyNumberFormat="1" applyFont="1" applyBorder="1" applyAlignment="1">
      <alignment horizontal="right" vertical="center" wrapText="1"/>
    </xf>
    <xf numFmtId="168" fontId="0" fillId="0" borderId="16" xfId="0" applyNumberFormat="1" applyBorder="1" applyAlignment="1">
      <alignment horizontal="right"/>
    </xf>
    <xf numFmtId="0" fontId="93" fillId="0" borderId="16" xfId="0" applyFont="1" applyBorder="1" applyAlignment="1">
      <alignment horizontal="left" indent="2"/>
    </xf>
    <xf numFmtId="0" fontId="30" fillId="0" borderId="16" xfId="0" applyFont="1" applyBorder="1" applyAlignment="1">
      <alignment horizontal="left" wrapText="1" indent="2"/>
    </xf>
    <xf numFmtId="0" fontId="53" fillId="0" borderId="16" xfId="0" applyFont="1" applyBorder="1" applyAlignment="1">
      <alignment horizontal="center" wrapText="1"/>
    </xf>
    <xf numFmtId="2" fontId="82" fillId="0" borderId="16" xfId="0" applyNumberFormat="1" applyFont="1" applyBorder="1" applyAlignment="1">
      <alignment horizontal="center" wrapText="1"/>
    </xf>
    <xf numFmtId="0" fontId="10" fillId="0" borderId="16" xfId="0" applyFont="1" applyBorder="1"/>
    <xf numFmtId="0" fontId="10" fillId="0" borderId="9" xfId="0" applyFont="1" applyBorder="1" applyAlignment="1">
      <alignment horizontal="left" vertical="center" wrapText="1"/>
    </xf>
    <xf numFmtId="0" fontId="10" fillId="0" borderId="17" xfId="0" applyFont="1" applyBorder="1" applyAlignment="1">
      <alignment horizontal="left" vertical="center" wrapText="1"/>
    </xf>
    <xf numFmtId="0" fontId="18" fillId="0" borderId="9" xfId="0" applyFont="1" applyBorder="1" applyAlignment="1">
      <alignment wrapText="1"/>
    </xf>
    <xf numFmtId="0" fontId="42" fillId="30" borderId="9" xfId="0" applyFont="1" applyFill="1" applyBorder="1" applyAlignment="1">
      <alignment vertical="top" wrapText="1"/>
    </xf>
    <xf numFmtId="0" fontId="18" fillId="30" borderId="9" xfId="0" applyFont="1" applyFill="1" applyBorder="1" applyAlignment="1">
      <alignment horizontal="center" vertical="center" wrapText="1"/>
    </xf>
    <xf numFmtId="0" fontId="28" fillId="25" borderId="54" xfId="0" applyFont="1" applyFill="1" applyBorder="1" applyAlignment="1">
      <alignment horizontal="center" vertical="center" wrapText="1"/>
    </xf>
    <xf numFmtId="164" fontId="18" fillId="33" borderId="15" xfId="0" applyNumberFormat="1" applyFont="1" applyFill="1" applyBorder="1" applyAlignment="1">
      <alignment horizontal="center" vertical="center"/>
    </xf>
    <xf numFmtId="0" fontId="18" fillId="33" borderId="15" xfId="0" applyFont="1" applyFill="1" applyBorder="1" applyAlignment="1">
      <alignment vertical="center" wrapText="1"/>
    </xf>
    <xf numFmtId="0" fontId="18" fillId="33" borderId="15" xfId="0" applyFont="1" applyFill="1" applyBorder="1" applyAlignment="1">
      <alignment horizontal="center" vertical="center"/>
    </xf>
    <xf numFmtId="0" fontId="18" fillId="33" borderId="9" xfId="0" applyFont="1" applyFill="1" applyBorder="1" applyAlignment="1">
      <alignment horizontal="center" vertical="center"/>
    </xf>
    <xf numFmtId="0" fontId="10" fillId="25" borderId="0" xfId="0" applyFont="1" applyFill="1"/>
    <xf numFmtId="9" fontId="98" fillId="0" borderId="0" xfId="0" applyNumberFormat="1" applyFont="1"/>
    <xf numFmtId="0" fontId="41" fillId="0" borderId="0" xfId="0" applyFont="1" applyAlignment="1">
      <alignment horizontal="left" wrapText="1"/>
    </xf>
    <xf numFmtId="0" fontId="43" fillId="0" borderId="9" xfId="0" applyFont="1" applyBorder="1" applyAlignment="1">
      <alignment horizontal="center"/>
    </xf>
    <xf numFmtId="0" fontId="18" fillId="0" borderId="9" xfId="5" applyFont="1" applyFill="1" applyBorder="1" applyAlignment="1">
      <alignment horizontal="center" vertical="center"/>
    </xf>
    <xf numFmtId="0" fontId="18" fillId="0" borderId="9" xfId="5" applyFont="1" applyFill="1" applyBorder="1" applyAlignment="1">
      <alignment horizontal="left" vertical="center" wrapText="1"/>
    </xf>
    <xf numFmtId="0" fontId="18" fillId="0" borderId="9" xfId="5" applyFont="1" applyFill="1" applyBorder="1" applyAlignment="1">
      <alignment horizontal="center" vertical="center" wrapText="1"/>
    </xf>
    <xf numFmtId="174" fontId="18" fillId="0" borderId="9" xfId="5" applyNumberFormat="1" applyFont="1" applyFill="1" applyBorder="1" applyAlignment="1">
      <alignment horizontal="center" vertical="center"/>
    </xf>
    <xf numFmtId="3" fontId="18" fillId="0" borderId="17" xfId="6" applyNumberFormat="1" applyFont="1" applyFill="1" applyBorder="1" applyAlignment="1">
      <alignment horizontal="center" vertical="center"/>
    </xf>
    <xf numFmtId="3" fontId="18" fillId="0" borderId="9" xfId="3" applyNumberFormat="1" applyFont="1" applyFill="1" applyBorder="1" applyAlignment="1">
      <alignment horizontal="center" vertical="center"/>
    </xf>
    <xf numFmtId="4" fontId="18" fillId="0" borderId="9" xfId="3" applyNumberFormat="1" applyFont="1" applyFill="1" applyBorder="1" applyAlignment="1">
      <alignment horizontal="center" vertical="center"/>
    </xf>
    <xf numFmtId="4" fontId="18" fillId="0" borderId="17" xfId="3" applyNumberFormat="1" applyFont="1" applyFill="1" applyBorder="1" applyAlignment="1">
      <alignment horizontal="center" vertical="center"/>
    </xf>
    <xf numFmtId="4" fontId="18" fillId="0" borderId="17" xfId="6" applyNumberFormat="1" applyFont="1" applyFill="1" applyBorder="1" applyAlignment="1">
      <alignment horizontal="center" vertical="center"/>
    </xf>
    <xf numFmtId="49" fontId="18" fillId="0" borderId="9" xfId="5" applyNumberFormat="1" applyFont="1" applyFill="1" applyBorder="1" applyAlignment="1">
      <alignment horizontal="center" vertical="center"/>
    </xf>
    <xf numFmtId="2" fontId="18" fillId="0" borderId="9" xfId="3" applyNumberFormat="1" applyFont="1" applyFill="1" applyBorder="1" applyAlignment="1">
      <alignment horizontal="center" vertical="center"/>
    </xf>
    <xf numFmtId="167" fontId="18" fillId="0" borderId="17" xfId="6" applyNumberFormat="1" applyFont="1" applyFill="1" applyBorder="1" applyAlignment="1">
      <alignment horizontal="center" vertical="center"/>
    </xf>
    <xf numFmtId="167" fontId="33" fillId="0" borderId="17" xfId="6" applyNumberFormat="1" applyFont="1" applyFill="1" applyBorder="1" applyAlignment="1">
      <alignment horizontal="center" vertical="center"/>
    </xf>
    <xf numFmtId="168" fontId="18" fillId="0" borderId="17" xfId="6" applyNumberFormat="1" applyFont="1" applyFill="1" applyBorder="1" applyAlignment="1">
      <alignment horizontal="center" vertical="center"/>
    </xf>
    <xf numFmtId="168" fontId="33" fillId="0" borderId="17" xfId="6" applyNumberFormat="1" applyFont="1" applyFill="1" applyBorder="1" applyAlignment="1">
      <alignment horizontal="center" vertical="center"/>
    </xf>
    <xf numFmtId="3" fontId="19" fillId="0" borderId="9" xfId="6" applyNumberFormat="1" applyFont="1" applyFill="1" applyBorder="1" applyAlignment="1">
      <alignment horizontal="center" vertical="center"/>
    </xf>
    <xf numFmtId="167" fontId="19" fillId="0" borderId="9" xfId="6" applyNumberFormat="1" applyFont="1" applyFill="1" applyBorder="1" applyAlignment="1">
      <alignment horizontal="center" vertical="center"/>
    </xf>
    <xf numFmtId="168" fontId="19" fillId="0" borderId="9" xfId="6" applyNumberFormat="1" applyFont="1" applyFill="1" applyBorder="1" applyAlignment="1">
      <alignment horizontal="center" vertical="center"/>
    </xf>
    <xf numFmtId="3" fontId="19" fillId="0" borderId="25" xfId="6" applyNumberFormat="1" applyFont="1" applyFill="1" applyBorder="1" applyAlignment="1">
      <alignment horizontal="center" vertical="center"/>
    </xf>
    <xf numFmtId="3" fontId="19" fillId="0" borderId="12" xfId="6" applyNumberFormat="1" applyFont="1" applyFill="1" applyBorder="1" applyAlignment="1">
      <alignment horizontal="center" vertical="center"/>
    </xf>
    <xf numFmtId="174" fontId="28" fillId="0" borderId="16" xfId="5" applyNumberFormat="1" applyFill="1"/>
    <xf numFmtId="3" fontId="18" fillId="0" borderId="12" xfId="3" applyNumberFormat="1" applyFont="1" applyFill="1" applyBorder="1" applyAlignment="1">
      <alignment horizontal="center" vertical="center"/>
    </xf>
    <xf numFmtId="0" fontId="28" fillId="0" borderId="16" xfId="5" applyFill="1"/>
    <xf numFmtId="0" fontId="80" fillId="0" borderId="16" xfId="5" applyFont="1" applyFill="1"/>
    <xf numFmtId="165" fontId="74" fillId="0" borderId="9" xfId="5" applyNumberFormat="1" applyFont="1" applyFill="1" applyBorder="1" applyAlignment="1">
      <alignment horizontal="center" vertical="center"/>
    </xf>
    <xf numFmtId="0" fontId="19" fillId="0" borderId="9" xfId="5" applyFont="1" applyFill="1" applyBorder="1" applyAlignment="1">
      <alignment horizontal="center" vertical="center"/>
    </xf>
    <xf numFmtId="0" fontId="19" fillId="0" borderId="9" xfId="5" applyFont="1" applyFill="1" applyBorder="1" applyAlignment="1">
      <alignment horizontal="left" vertical="center" wrapText="1"/>
    </xf>
    <xf numFmtId="0" fontId="19" fillId="0" borderId="9" xfId="5" applyFont="1" applyFill="1" applyBorder="1" applyAlignment="1">
      <alignment horizontal="center" vertical="center" wrapText="1"/>
    </xf>
    <xf numFmtId="174" fontId="19" fillId="0" borderId="9" xfId="5" applyNumberFormat="1" applyFont="1" applyFill="1" applyBorder="1" applyAlignment="1">
      <alignment horizontal="center" vertical="center"/>
    </xf>
    <xf numFmtId="165" fontId="19" fillId="0" borderId="9" xfId="5" applyNumberFormat="1" applyFont="1" applyFill="1" applyBorder="1" applyAlignment="1">
      <alignment horizontal="center" vertical="center"/>
    </xf>
    <xf numFmtId="3" fontId="81" fillId="0" borderId="25" xfId="5" applyNumberFormat="1" applyFont="1" applyFill="1" applyBorder="1" applyAlignment="1">
      <alignment horizontal="center" vertical="center"/>
    </xf>
    <xf numFmtId="174" fontId="74" fillId="0" borderId="9" xfId="5" applyNumberFormat="1" applyFont="1" applyFill="1" applyBorder="1" applyAlignment="1">
      <alignment horizontal="center" vertical="center"/>
    </xf>
    <xf numFmtId="0" fontId="74" fillId="0" borderId="9" xfId="5" applyFont="1" applyFill="1" applyBorder="1" applyAlignment="1">
      <alignment horizontal="center" vertical="center"/>
    </xf>
    <xf numFmtId="49" fontId="19" fillId="0" borderId="9" xfId="5" applyNumberFormat="1" applyFont="1" applyFill="1" applyBorder="1" applyAlignment="1">
      <alignment horizontal="center" vertical="center"/>
    </xf>
    <xf numFmtId="0" fontId="18" fillId="0" borderId="12" xfId="6" applyFont="1" applyFill="1" applyBorder="1" applyAlignment="1">
      <alignment horizontal="center" vertical="center"/>
    </xf>
    <xf numFmtId="0" fontId="0" fillId="0" borderId="16" xfId="19" applyFont="1" applyAlignment="1"/>
    <xf numFmtId="0" fontId="63" fillId="0" borderId="16" xfId="19" applyFont="1"/>
    <xf numFmtId="0" fontId="101" fillId="34" borderId="9" xfId="19" applyFont="1" applyFill="1" applyBorder="1" applyAlignment="1">
      <alignment horizontal="center" vertical="center" wrapText="1"/>
    </xf>
    <xf numFmtId="0" fontId="101" fillId="34" borderId="9" xfId="19" applyFont="1" applyFill="1" applyBorder="1" applyAlignment="1">
      <alignment horizontal="center" vertical="center"/>
    </xf>
    <xf numFmtId="0" fontId="19" fillId="35" borderId="9" xfId="19" applyFont="1" applyFill="1" applyBorder="1" applyAlignment="1">
      <alignment horizontal="center" vertical="center"/>
    </xf>
    <xf numFmtId="0" fontId="18" fillId="3" borderId="9" xfId="19" applyFont="1" applyFill="1" applyBorder="1" applyAlignment="1">
      <alignment horizontal="center" vertical="center" wrapText="1"/>
    </xf>
    <xf numFmtId="0" fontId="18" fillId="0" borderId="9" xfId="19" applyFont="1" applyBorder="1" applyAlignment="1">
      <alignment vertical="center" wrapText="1"/>
    </xf>
    <xf numFmtId="0" fontId="18" fillId="0" borderId="9" xfId="19" applyFont="1" applyBorder="1" applyAlignment="1">
      <alignment horizontal="center" vertical="center" wrapText="1"/>
    </xf>
    <xf numFmtId="167" fontId="36" fillId="0" borderId="9" xfId="19" applyNumberFormat="1" applyFont="1" applyBorder="1" applyAlignment="1">
      <alignment horizontal="center" vertical="center"/>
    </xf>
    <xf numFmtId="0" fontId="19" fillId="36" borderId="9" xfId="19" applyFont="1" applyFill="1" applyBorder="1" applyAlignment="1">
      <alignment wrapText="1"/>
    </xf>
    <xf numFmtId="0" fontId="19" fillId="37" borderId="9" xfId="19" applyFont="1" applyFill="1" applyBorder="1" applyAlignment="1">
      <alignment horizontal="center" vertical="center" wrapText="1"/>
    </xf>
    <xf numFmtId="3" fontId="19" fillId="36" borderId="9" xfId="19" applyNumberFormat="1" applyFont="1" applyFill="1" applyBorder="1" applyAlignment="1">
      <alignment horizontal="right" vertical="center"/>
    </xf>
    <xf numFmtId="0" fontId="20" fillId="0" borderId="9" xfId="19" applyFont="1" applyBorder="1" applyAlignment="1">
      <alignment horizontal="center" vertical="center" wrapText="1"/>
    </xf>
    <xf numFmtId="0" fontId="19" fillId="0" borderId="9" xfId="19" applyFont="1" applyBorder="1" applyAlignment="1">
      <alignment horizontal="left" vertical="center" wrapText="1" indent="2"/>
    </xf>
    <xf numFmtId="0" fontId="19" fillId="3" borderId="9" xfId="19" applyFont="1" applyFill="1" applyBorder="1" applyAlignment="1">
      <alignment horizontal="center" vertical="center" wrapText="1"/>
    </xf>
    <xf numFmtId="3" fontId="19" fillId="0" borderId="9" xfId="19" applyNumberFormat="1" applyFont="1" applyBorder="1" applyAlignment="1">
      <alignment horizontal="right" vertical="center"/>
    </xf>
    <xf numFmtId="0" fontId="18" fillId="0" borderId="9" xfId="19" applyFont="1" applyBorder="1" applyAlignment="1">
      <alignment horizontal="left" vertical="center" wrapText="1" indent="2"/>
    </xf>
    <xf numFmtId="3" fontId="18" fillId="0" borderId="9" xfId="19" applyNumberFormat="1" applyFont="1" applyBorder="1" applyAlignment="1">
      <alignment horizontal="right" vertical="center"/>
    </xf>
    <xf numFmtId="0" fontId="18" fillId="11" borderId="9" xfId="19" applyFont="1" applyFill="1" applyBorder="1" applyAlignment="1">
      <alignment vertical="center" wrapText="1"/>
    </xf>
    <xf numFmtId="0" fontId="18" fillId="9" borderId="9" xfId="19" applyFont="1" applyFill="1" applyBorder="1" applyAlignment="1">
      <alignment horizontal="center" vertical="center" wrapText="1"/>
    </xf>
    <xf numFmtId="0" fontId="36" fillId="9" borderId="9" xfId="19" applyFont="1" applyFill="1" applyBorder="1" applyAlignment="1">
      <alignment horizontal="center" vertical="center" wrapText="1"/>
    </xf>
    <xf numFmtId="0" fontId="34" fillId="0" borderId="9" xfId="19" applyFont="1" applyBorder="1" applyAlignment="1">
      <alignment horizontal="left" vertical="center" wrapText="1" indent="4"/>
    </xf>
    <xf numFmtId="0" fontId="34" fillId="3" borderId="9" xfId="19" applyFont="1" applyFill="1" applyBorder="1" applyAlignment="1">
      <alignment horizontal="center" vertical="center" wrapText="1"/>
    </xf>
    <xf numFmtId="3" fontId="104" fillId="0" borderId="9" xfId="19" applyNumberFormat="1" applyFont="1" applyBorder="1" applyAlignment="1">
      <alignment horizontal="right" vertical="center"/>
    </xf>
    <xf numFmtId="3" fontId="34" fillId="0" borderId="9" xfId="19" applyNumberFormat="1" applyFont="1" applyBorder="1" applyAlignment="1">
      <alignment horizontal="right" vertical="center"/>
    </xf>
    <xf numFmtId="3" fontId="105" fillId="0" borderId="9" xfId="19" applyNumberFormat="1" applyFont="1" applyBorder="1" applyAlignment="1">
      <alignment horizontal="right" vertical="center"/>
    </xf>
    <xf numFmtId="0" fontId="18" fillId="3" borderId="9" xfId="19" applyFont="1" applyFill="1" applyBorder="1" applyAlignment="1">
      <alignment vertical="center" wrapText="1"/>
    </xf>
    <xf numFmtId="0" fontId="34" fillId="0" borderId="9" xfId="19" applyFont="1" applyBorder="1" applyAlignment="1">
      <alignment vertical="center" wrapText="1"/>
    </xf>
    <xf numFmtId="0" fontId="40" fillId="0" borderId="9" xfId="20" applyFont="1" applyBorder="1" applyAlignment="1">
      <alignment horizontal="left" vertical="center" wrapText="1"/>
    </xf>
    <xf numFmtId="0" fontId="40" fillId="3" borderId="9" xfId="19" applyFont="1" applyFill="1" applyBorder="1" applyAlignment="1">
      <alignment horizontal="center" vertical="center" wrapText="1"/>
    </xf>
    <xf numFmtId="3" fontId="107" fillId="0" borderId="9" xfId="19" applyNumberFormat="1" applyFont="1" applyBorder="1" applyAlignment="1">
      <alignment horizontal="right" vertical="center"/>
    </xf>
    <xf numFmtId="0" fontId="34" fillId="0" borderId="9" xfId="20" applyFont="1" applyBorder="1" applyAlignment="1">
      <alignment horizontal="left" vertical="center" wrapText="1" indent="2"/>
    </xf>
    <xf numFmtId="3" fontId="33" fillId="0" borderId="9" xfId="19" applyNumberFormat="1" applyFont="1" applyBorder="1" applyAlignment="1">
      <alignment horizontal="right" vertical="center"/>
    </xf>
    <xf numFmtId="3" fontId="108" fillId="0" borderId="9" xfId="19" applyNumberFormat="1" applyFont="1" applyBorder="1" applyAlignment="1">
      <alignment horizontal="right" vertical="center"/>
    </xf>
    <xf numFmtId="3" fontId="18" fillId="0" borderId="9" xfId="19" applyNumberFormat="1" applyFont="1" applyFill="1" applyBorder="1" applyAlignment="1">
      <alignment horizontal="right" vertical="center"/>
    </xf>
    <xf numFmtId="0" fontId="18" fillId="0" borderId="9" xfId="19" applyFont="1" applyBorder="1" applyAlignment="1">
      <alignment horizontal="left" vertical="center" wrapText="1" indent="4"/>
    </xf>
    <xf numFmtId="3" fontId="100" fillId="0" borderId="16" xfId="19" applyNumberFormat="1" applyFont="1" applyAlignment="1"/>
    <xf numFmtId="3" fontId="74" fillId="0" borderId="9" xfId="19" applyNumberFormat="1" applyFont="1" applyBorder="1" applyAlignment="1">
      <alignment horizontal="right" vertical="center"/>
    </xf>
    <xf numFmtId="0" fontId="18" fillId="0" borderId="9" xfId="20" applyFont="1" applyBorder="1" applyAlignment="1">
      <alignment horizontal="left" vertical="center" wrapText="1"/>
    </xf>
    <xf numFmtId="3" fontId="74" fillId="0" borderId="9" xfId="19" applyNumberFormat="1" applyFont="1" applyFill="1" applyBorder="1" applyAlignment="1">
      <alignment horizontal="right" vertical="center"/>
    </xf>
    <xf numFmtId="3" fontId="33" fillId="0" borderId="9" xfId="19" applyNumberFormat="1" applyFont="1" applyFill="1" applyBorder="1" applyAlignment="1">
      <alignment horizontal="right" vertical="center"/>
    </xf>
    <xf numFmtId="0" fontId="19" fillId="36" borderId="21" xfId="19" applyFont="1" applyFill="1" applyBorder="1" applyAlignment="1">
      <alignment wrapText="1"/>
    </xf>
    <xf numFmtId="0" fontId="18" fillId="36" borderId="21" xfId="19" applyFont="1" applyFill="1" applyBorder="1"/>
    <xf numFmtId="3" fontId="18" fillId="36" borderId="21" xfId="19" applyNumberFormat="1" applyFont="1" applyFill="1" applyBorder="1" applyAlignment="1">
      <alignment horizontal="right" vertical="center"/>
    </xf>
    <xf numFmtId="3" fontId="33" fillId="36" borderId="21" xfId="19" applyNumberFormat="1" applyFont="1" applyFill="1" applyBorder="1" applyAlignment="1">
      <alignment horizontal="right" vertical="center"/>
    </xf>
    <xf numFmtId="3" fontId="19" fillId="36" borderId="21" xfId="19" applyNumberFormat="1" applyFont="1" applyFill="1" applyBorder="1" applyAlignment="1">
      <alignment horizontal="right" vertical="center"/>
    </xf>
    <xf numFmtId="0" fontId="19" fillId="38" borderId="25" xfId="19" applyFont="1" applyFill="1" applyBorder="1" applyAlignment="1">
      <alignment wrapText="1"/>
    </xf>
    <xf numFmtId="0" fontId="18" fillId="0" borderId="25" xfId="19" applyFont="1" applyBorder="1"/>
    <xf numFmtId="3" fontId="18" fillId="0" borderId="25" xfId="19" applyNumberFormat="1" applyFont="1" applyBorder="1" applyAlignment="1">
      <alignment horizontal="right" vertical="center"/>
    </xf>
    <xf numFmtId="3" fontId="33" fillId="0" borderId="25" xfId="19" applyNumberFormat="1" applyFont="1" applyBorder="1" applyAlignment="1">
      <alignment horizontal="right" vertical="center"/>
    </xf>
    <xf numFmtId="0" fontId="40" fillId="14" borderId="25" xfId="19" applyFont="1" applyFill="1" applyBorder="1"/>
    <xf numFmtId="0" fontId="19" fillId="14" borderId="25" xfId="19" applyFont="1" applyFill="1" applyBorder="1"/>
    <xf numFmtId="3" fontId="19" fillId="14" borderId="25" xfId="19" applyNumberFormat="1" applyFont="1" applyFill="1" applyBorder="1" applyAlignment="1">
      <alignment horizontal="right" vertical="center"/>
    </xf>
    <xf numFmtId="0" fontId="74" fillId="0" borderId="9" xfId="19" applyFont="1" applyFill="1" applyBorder="1" applyAlignment="1">
      <alignment horizontal="left" vertical="center" wrapText="1" indent="2"/>
    </xf>
    <xf numFmtId="0" fontId="74" fillId="0" borderId="25" xfId="19" applyFont="1" applyFill="1" applyBorder="1"/>
    <xf numFmtId="0" fontId="34" fillId="0" borderId="9" xfId="19" applyFont="1" applyFill="1" applyBorder="1" applyAlignment="1">
      <alignment horizontal="left" vertical="center" wrapText="1" indent="4"/>
    </xf>
    <xf numFmtId="0" fontId="18" fillId="0" borderId="25" xfId="19" applyFont="1" applyFill="1" applyBorder="1"/>
    <xf numFmtId="3" fontId="18" fillId="0" borderId="25" xfId="19" applyNumberFormat="1" applyFont="1" applyFill="1" applyBorder="1" applyAlignment="1">
      <alignment horizontal="right" vertical="center"/>
    </xf>
    <xf numFmtId="3" fontId="33" fillId="0" borderId="25" xfId="19" applyNumberFormat="1" applyFont="1" applyFill="1" applyBorder="1" applyAlignment="1">
      <alignment horizontal="right" vertical="center"/>
    </xf>
    <xf numFmtId="0" fontId="36" fillId="3" borderId="9" xfId="19" applyFont="1" applyFill="1" applyBorder="1" applyAlignment="1">
      <alignment horizontal="center" vertical="center" wrapText="1"/>
    </xf>
    <xf numFmtId="3" fontId="19" fillId="0" borderId="25" xfId="19" applyNumberFormat="1" applyFont="1" applyBorder="1" applyAlignment="1">
      <alignment horizontal="right" vertical="center"/>
    </xf>
    <xf numFmtId="0" fontId="19" fillId="0" borderId="25" xfId="19" applyFont="1" applyBorder="1"/>
    <xf numFmtId="0" fontId="19" fillId="39" borderId="25" xfId="19" applyFont="1" applyFill="1" applyBorder="1" applyAlignment="1">
      <alignment wrapText="1"/>
    </xf>
    <xf numFmtId="0" fontId="18" fillId="39" borderId="25" xfId="19" applyFont="1" applyFill="1" applyBorder="1"/>
    <xf numFmtId="3" fontId="18" fillId="39" borderId="25" xfId="19" applyNumberFormat="1" applyFont="1" applyFill="1" applyBorder="1" applyAlignment="1">
      <alignment horizontal="right" vertical="center"/>
    </xf>
    <xf numFmtId="3" fontId="33" fillId="39" borderId="25" xfId="19" applyNumberFormat="1" applyFont="1" applyFill="1" applyBorder="1" applyAlignment="1">
      <alignment horizontal="right" vertical="center"/>
    </xf>
    <xf numFmtId="0" fontId="34" fillId="0" borderId="25" xfId="19" applyFont="1" applyBorder="1"/>
    <xf numFmtId="0" fontId="19" fillId="36" borderId="25" xfId="19" applyFont="1" applyFill="1" applyBorder="1" applyAlignment="1">
      <alignment wrapText="1"/>
    </xf>
    <xf numFmtId="0" fontId="2" fillId="0" borderId="16" xfId="19" applyFont="1" applyAlignment="1"/>
    <xf numFmtId="0" fontId="27" fillId="36" borderId="25" xfId="19" applyFont="1" applyFill="1" applyBorder="1" applyAlignment="1">
      <alignment horizontal="center" vertical="center" wrapText="1"/>
    </xf>
    <xf numFmtId="3" fontId="18" fillId="36" borderId="9" xfId="19" applyNumberFormat="1" applyFont="1" applyFill="1" applyBorder="1" applyAlignment="1">
      <alignment horizontal="right" vertical="center"/>
    </xf>
    <xf numFmtId="0" fontId="73" fillId="36" borderId="25" xfId="19" applyFont="1" applyFill="1" applyBorder="1" applyAlignment="1">
      <alignment horizontal="center" vertical="center" wrapText="1"/>
    </xf>
    <xf numFmtId="0" fontId="109" fillId="15" borderId="25" xfId="19" applyFont="1" applyFill="1" applyBorder="1" applyAlignment="1">
      <alignment vertical="center" wrapText="1"/>
    </xf>
    <xf numFmtId="0" fontId="73" fillId="15" borderId="25" xfId="19" applyFont="1" applyFill="1" applyBorder="1" applyAlignment="1">
      <alignment horizontal="center" vertical="center" wrapText="1"/>
    </xf>
    <xf numFmtId="3" fontId="19" fillId="15" borderId="9" xfId="19" applyNumberFormat="1" applyFont="1" applyFill="1" applyBorder="1" applyAlignment="1">
      <alignment horizontal="right" vertical="center"/>
    </xf>
    <xf numFmtId="0" fontId="27" fillId="16" borderId="25" xfId="19" applyFont="1" applyFill="1" applyBorder="1" applyAlignment="1">
      <alignment horizontal="center" vertical="center" wrapText="1"/>
    </xf>
    <xf numFmtId="3" fontId="18" fillId="0" borderId="16" xfId="19" applyNumberFormat="1" applyFont="1" applyBorder="1" applyAlignment="1">
      <alignment horizontal="right" vertical="center"/>
    </xf>
    <xf numFmtId="0" fontId="110" fillId="0" borderId="16" xfId="19" applyFont="1" applyAlignment="1"/>
    <xf numFmtId="0" fontId="70" fillId="0" borderId="16" xfId="19" applyFont="1" applyAlignment="1"/>
    <xf numFmtId="0" fontId="70" fillId="0" borderId="16" xfId="20" applyFont="1" applyAlignment="1"/>
    <xf numFmtId="0" fontId="71" fillId="17" borderId="16" xfId="19" applyFont="1" applyFill="1" applyAlignment="1"/>
    <xf numFmtId="0" fontId="0" fillId="17" borderId="16" xfId="19" applyFont="1" applyFill="1" applyAlignment="1"/>
    <xf numFmtId="0" fontId="101" fillId="34" borderId="25" xfId="19" applyFont="1" applyFill="1" applyBorder="1" applyAlignment="1">
      <alignment horizontal="center" vertical="center" wrapText="1"/>
    </xf>
    <xf numFmtId="3" fontId="33" fillId="36" borderId="9" xfId="19" applyNumberFormat="1" applyFont="1" applyFill="1" applyBorder="1" applyAlignment="1">
      <alignment horizontal="right" vertical="center"/>
    </xf>
    <xf numFmtId="3" fontId="74" fillId="36" borderId="9" xfId="19" applyNumberFormat="1" applyFont="1" applyFill="1" applyBorder="1" applyAlignment="1">
      <alignment horizontal="right" vertical="center"/>
    </xf>
    <xf numFmtId="3" fontId="112" fillId="36" borderId="9" xfId="19" applyNumberFormat="1" applyFont="1" applyFill="1" applyBorder="1" applyAlignment="1">
      <alignment horizontal="right" vertical="center"/>
    </xf>
    <xf numFmtId="0" fontId="27" fillId="39" borderId="25" xfId="19" applyFont="1" applyFill="1" applyBorder="1" applyAlignment="1">
      <alignment horizontal="center" vertical="center" wrapText="1"/>
    </xf>
    <xf numFmtId="3" fontId="18" fillId="39" borderId="9" xfId="19" applyNumberFormat="1" applyFont="1" applyFill="1" applyBorder="1" applyAlignment="1">
      <alignment horizontal="right" vertical="center"/>
    </xf>
    <xf numFmtId="3" fontId="0" fillId="0" borderId="16" xfId="19" applyNumberFormat="1" applyFont="1" applyAlignment="1"/>
    <xf numFmtId="0" fontId="27" fillId="16" borderId="25" xfId="19" applyFont="1" applyFill="1" applyBorder="1" applyAlignment="1">
      <alignment vertical="center" wrapText="1"/>
    </xf>
    <xf numFmtId="0" fontId="75" fillId="0" borderId="25" xfId="19" applyFont="1" applyBorder="1" applyAlignment="1">
      <alignment vertical="center" wrapText="1"/>
    </xf>
    <xf numFmtId="0" fontId="27" fillId="0" borderId="25" xfId="19" applyFont="1" applyBorder="1" applyAlignment="1">
      <alignment horizontal="center" vertical="center" wrapText="1"/>
    </xf>
    <xf numFmtId="168" fontId="18" fillId="0" borderId="9" xfId="19" applyNumberFormat="1" applyFont="1" applyBorder="1" applyAlignment="1">
      <alignment horizontal="right" vertical="center"/>
    </xf>
    <xf numFmtId="168" fontId="33" fillId="0" borderId="9" xfId="19" applyNumberFormat="1" applyFont="1" applyBorder="1" applyAlignment="1">
      <alignment horizontal="right" vertical="center"/>
    </xf>
    <xf numFmtId="168" fontId="18" fillId="0" borderId="9" xfId="20" applyNumberFormat="1" applyFont="1" applyBorder="1" applyAlignment="1">
      <alignment horizontal="right" vertical="center"/>
    </xf>
    <xf numFmtId="0" fontId="28" fillId="16" borderId="25" xfId="19" applyFont="1" applyFill="1" applyBorder="1" applyAlignment="1">
      <alignment horizontal="center" vertical="center" wrapText="1"/>
    </xf>
    <xf numFmtId="2" fontId="114" fillId="0" borderId="16" xfId="19" applyNumberFormat="1" applyFont="1" applyAlignment="1"/>
    <xf numFmtId="172" fontId="114" fillId="0" borderId="16" xfId="19" applyNumberFormat="1" applyFont="1" applyAlignment="1"/>
    <xf numFmtId="168" fontId="18" fillId="0" borderId="9" xfId="19" applyNumberFormat="1" applyFont="1" applyFill="1" applyBorder="1" applyAlignment="1">
      <alignment horizontal="right" vertical="center"/>
    </xf>
    <xf numFmtId="3" fontId="114" fillId="0" borderId="16" xfId="19" applyNumberFormat="1" applyFont="1" applyAlignment="1"/>
    <xf numFmtId="4" fontId="114" fillId="0" borderId="16" xfId="19" applyNumberFormat="1" applyFont="1" applyAlignment="1"/>
    <xf numFmtId="168" fontId="114" fillId="0" borderId="16" xfId="19" applyNumberFormat="1" applyFont="1" applyAlignment="1"/>
    <xf numFmtId="0" fontId="63" fillId="40" borderId="16" xfId="20" applyFont="1" applyFill="1" applyBorder="1"/>
    <xf numFmtId="168" fontId="18" fillId="36" borderId="9" xfId="19" applyNumberFormat="1" applyFont="1" applyFill="1" applyBorder="1" applyAlignment="1">
      <alignment horizontal="right" vertical="center"/>
    </xf>
    <xf numFmtId="168" fontId="33" fillId="18" borderId="9" xfId="19" applyNumberFormat="1" applyFont="1" applyFill="1" applyBorder="1" applyAlignment="1">
      <alignment horizontal="right" vertical="center"/>
    </xf>
    <xf numFmtId="168" fontId="33" fillId="36" borderId="9" xfId="19" applyNumberFormat="1" applyFont="1" applyFill="1" applyBorder="1" applyAlignment="1">
      <alignment horizontal="right" vertical="center"/>
    </xf>
    <xf numFmtId="3" fontId="18" fillId="18" borderId="9" xfId="19" applyNumberFormat="1" applyFont="1" applyFill="1" applyBorder="1" applyAlignment="1">
      <alignment horizontal="right" vertical="center"/>
    </xf>
    <xf numFmtId="0" fontId="10" fillId="0" borderId="16" xfId="20" applyFont="1"/>
    <xf numFmtId="0" fontId="19" fillId="41" borderId="21" xfId="20" applyFont="1" applyFill="1" applyBorder="1" applyAlignment="1">
      <alignment wrapText="1"/>
    </xf>
    <xf numFmtId="0" fontId="18" fillId="41" borderId="9" xfId="20" applyFont="1" applyFill="1" applyBorder="1" applyAlignment="1">
      <alignment horizontal="center" vertical="center" wrapText="1"/>
    </xf>
    <xf numFmtId="3" fontId="33" fillId="41" borderId="9" xfId="20" applyNumberFormat="1" applyFont="1" applyFill="1" applyBorder="1" applyAlignment="1">
      <alignment horizontal="right" vertical="center"/>
    </xf>
    <xf numFmtId="3" fontId="33" fillId="42" borderId="9" xfId="20" applyNumberFormat="1" applyFont="1" applyFill="1" applyBorder="1" applyAlignment="1">
      <alignment horizontal="right" vertical="center"/>
    </xf>
    <xf numFmtId="0" fontId="99" fillId="0" borderId="16" xfId="20"/>
    <xf numFmtId="0" fontId="10" fillId="39" borderId="16" xfId="20" applyFont="1" applyFill="1"/>
    <xf numFmtId="0" fontId="99" fillId="39" borderId="16" xfId="20" applyFill="1"/>
    <xf numFmtId="0" fontId="71" fillId="0" borderId="16" xfId="19" applyFont="1" applyAlignment="1"/>
    <xf numFmtId="0" fontId="115" fillId="43" borderId="25" xfId="19" applyFont="1" applyFill="1" applyBorder="1" applyAlignment="1"/>
    <xf numFmtId="0" fontId="115" fillId="44" borderId="25" xfId="19" applyFont="1" applyFill="1" applyBorder="1" applyAlignment="1"/>
    <xf numFmtId="172" fontId="27" fillId="0" borderId="25" xfId="21" applyNumberFormat="1" applyFont="1" applyFill="1" applyBorder="1" applyAlignment="1"/>
    <xf numFmtId="0" fontId="27" fillId="0" borderId="25" xfId="19" applyFont="1" applyBorder="1" applyAlignment="1"/>
    <xf numFmtId="3" fontId="18" fillId="0" borderId="9" xfId="20" applyNumberFormat="1" applyFont="1" applyFill="1" applyBorder="1"/>
    <xf numFmtId="3" fontId="18" fillId="43" borderId="9" xfId="20" applyNumberFormat="1" applyFont="1" applyFill="1" applyBorder="1"/>
    <xf numFmtId="9" fontId="0" fillId="0" borderId="16" xfId="21" applyFont="1" applyBorder="1" applyAlignment="1"/>
    <xf numFmtId="0" fontId="71" fillId="27" borderId="25" xfId="20" applyFont="1" applyFill="1" applyBorder="1" applyAlignment="1">
      <alignment horizontal="center"/>
    </xf>
    <xf numFmtId="0" fontId="63" fillId="27" borderId="25" xfId="20" applyFont="1" applyFill="1" applyBorder="1"/>
    <xf numFmtId="3" fontId="18" fillId="0" borderId="9" xfId="20" applyNumberFormat="1" applyFont="1" applyBorder="1"/>
    <xf numFmtId="172" fontId="0" fillId="0" borderId="16" xfId="21" applyNumberFormat="1" applyFont="1" applyAlignment="1"/>
    <xf numFmtId="0" fontId="10" fillId="0" borderId="25" xfId="20" applyFont="1" applyBorder="1"/>
    <xf numFmtId="3" fontId="10" fillId="0" borderId="25" xfId="20" applyNumberFormat="1" applyFont="1" applyBorder="1"/>
    <xf numFmtId="3" fontId="33" fillId="0" borderId="9" xfId="20" applyNumberFormat="1" applyFont="1" applyFill="1" applyBorder="1"/>
    <xf numFmtId="3" fontId="33" fillId="43" borderId="9" xfId="20" applyNumberFormat="1" applyFont="1" applyFill="1" applyBorder="1"/>
    <xf numFmtId="9" fontId="27" fillId="0" borderId="25" xfId="21" applyFont="1" applyFill="1" applyBorder="1" applyAlignment="1"/>
    <xf numFmtId="9" fontId="73" fillId="43" borderId="25" xfId="21" applyFont="1" applyFill="1" applyBorder="1" applyAlignment="1"/>
    <xf numFmtId="0" fontId="73" fillId="0" borderId="25" xfId="19" applyFont="1" applyBorder="1" applyAlignment="1"/>
    <xf numFmtId="0" fontId="73" fillId="0" borderId="25" xfId="19" applyFont="1" applyBorder="1" applyAlignment="1">
      <alignment horizontal="center" vertical="center" wrapText="1"/>
    </xf>
    <xf numFmtId="3" fontId="73" fillId="0" borderId="25" xfId="19" applyNumberFormat="1" applyFont="1" applyBorder="1" applyAlignment="1"/>
    <xf numFmtId="3" fontId="73" fillId="43" borderId="25" xfId="19" applyNumberFormat="1" applyFont="1" applyFill="1" applyBorder="1" applyAlignment="1"/>
    <xf numFmtId="172" fontId="0" fillId="0" borderId="16" xfId="21" applyNumberFormat="1" applyFont="1" applyBorder="1" applyAlignment="1"/>
    <xf numFmtId="0" fontId="63" fillId="0" borderId="25" xfId="20" applyFont="1" applyBorder="1"/>
    <xf numFmtId="3" fontId="63" fillId="0" borderId="25" xfId="20" applyNumberFormat="1" applyFont="1" applyBorder="1"/>
    <xf numFmtId="3" fontId="10" fillId="0" borderId="16" xfId="20" applyNumberFormat="1" applyFont="1"/>
    <xf numFmtId="0" fontId="2" fillId="0" borderId="16" xfId="20" applyFont="1"/>
    <xf numFmtId="3" fontId="99" fillId="0" borderId="25" xfId="20" applyNumberFormat="1" applyBorder="1"/>
    <xf numFmtId="9" fontId="0" fillId="0" borderId="16" xfId="21" applyFont="1" applyAlignment="1"/>
    <xf numFmtId="0" fontId="99" fillId="0" borderId="25" xfId="20" applyBorder="1"/>
    <xf numFmtId="0" fontId="63" fillId="0" borderId="16" xfId="20" applyFont="1"/>
    <xf numFmtId="0" fontId="101" fillId="45" borderId="9" xfId="20" applyFont="1" applyFill="1" applyBorder="1" applyAlignment="1">
      <alignment vertical="center"/>
    </xf>
    <xf numFmtId="0" fontId="18" fillId="0" borderId="9" xfId="20" applyFont="1" applyBorder="1" applyAlignment="1">
      <alignment horizontal="center" vertical="center" wrapText="1"/>
    </xf>
    <xf numFmtId="3" fontId="18" fillId="0" borderId="9" xfId="20" applyNumberFormat="1" applyFont="1" applyBorder="1" applyAlignment="1">
      <alignment horizontal="right" vertical="center"/>
    </xf>
    <xf numFmtId="3" fontId="18" fillId="43" borderId="9" xfId="20" applyNumberFormat="1" applyFont="1" applyFill="1" applyBorder="1" applyAlignment="1">
      <alignment horizontal="right" vertical="center"/>
    </xf>
    <xf numFmtId="3" fontId="33" fillId="0" borderId="9" xfId="20" applyNumberFormat="1" applyFont="1" applyBorder="1" applyAlignment="1">
      <alignment horizontal="right" vertical="center"/>
    </xf>
    <xf numFmtId="3" fontId="33" fillId="43" borderId="9" xfId="20" applyNumberFormat="1" applyFont="1" applyFill="1" applyBorder="1" applyAlignment="1">
      <alignment horizontal="right" vertical="center"/>
    </xf>
    <xf numFmtId="0" fontId="19" fillId="0" borderId="9" xfId="20" applyFont="1" applyBorder="1"/>
    <xf numFmtId="0" fontId="19" fillId="0" borderId="9" xfId="20" applyFont="1" applyBorder="1" applyAlignment="1">
      <alignment horizontal="center" vertical="center" wrapText="1"/>
    </xf>
    <xf numFmtId="3" fontId="19" fillId="0" borderId="9" xfId="20" applyNumberFormat="1" applyFont="1" applyBorder="1" applyAlignment="1">
      <alignment horizontal="right" vertical="center"/>
    </xf>
    <xf numFmtId="3" fontId="19" fillId="43" borderId="9" xfId="20" applyNumberFormat="1" applyFont="1" applyFill="1" applyBorder="1" applyAlignment="1">
      <alignment horizontal="right" vertical="center"/>
    </xf>
    <xf numFmtId="3" fontId="15" fillId="0" borderId="16" xfId="20" applyNumberFormat="1" applyFont="1"/>
    <xf numFmtId="0" fontId="101" fillId="45" borderId="9" xfId="20" applyFont="1" applyFill="1" applyBorder="1"/>
    <xf numFmtId="9" fontId="18" fillId="0" borderId="29" xfId="21" applyFont="1" applyFill="1" applyBorder="1" applyAlignment="1">
      <alignment horizontal="center" vertical="center" wrapText="1"/>
    </xf>
    <xf numFmtId="3" fontId="18" fillId="0" borderId="9" xfId="20" applyNumberFormat="1" applyFont="1" applyFill="1" applyBorder="1" applyAlignment="1">
      <alignment horizontal="center" vertical="center" wrapText="1"/>
    </xf>
    <xf numFmtId="3" fontId="18" fillId="43" borderId="9" xfId="20" applyNumberFormat="1" applyFont="1" applyFill="1" applyBorder="1" applyAlignment="1">
      <alignment horizontal="center" vertical="center" wrapText="1"/>
    </xf>
    <xf numFmtId="172" fontId="99" fillId="0" borderId="16" xfId="20" applyNumberFormat="1"/>
    <xf numFmtId="3" fontId="71" fillId="0" borderId="25" xfId="20" applyNumberFormat="1" applyFont="1" applyBorder="1"/>
    <xf numFmtId="3" fontId="19" fillId="0" borderId="9" xfId="20" applyNumberFormat="1" applyFont="1" applyBorder="1"/>
    <xf numFmtId="3" fontId="19" fillId="43" borderId="9" xfId="20" applyNumberFormat="1" applyFont="1" applyFill="1" applyBorder="1"/>
    <xf numFmtId="9" fontId="0" fillId="0" borderId="16" xfId="21" applyFont="1"/>
    <xf numFmtId="0" fontId="34" fillId="0" borderId="9" xfId="20" applyFont="1" applyBorder="1" applyAlignment="1">
      <alignment vertical="center" wrapText="1"/>
    </xf>
    <xf numFmtId="0" fontId="18" fillId="0" borderId="9" xfId="20" applyFont="1" applyBorder="1"/>
    <xf numFmtId="168" fontId="18" fillId="0" borderId="9" xfId="20" applyNumberFormat="1" applyFont="1" applyBorder="1"/>
    <xf numFmtId="168" fontId="33" fillId="0" borderId="9" xfId="20" applyNumberFormat="1" applyFont="1" applyBorder="1"/>
    <xf numFmtId="168" fontId="19" fillId="0" borderId="9" xfId="20" applyNumberFormat="1" applyFont="1" applyBorder="1"/>
    <xf numFmtId="0" fontId="99" fillId="43" borderId="16" xfId="20" applyFill="1"/>
    <xf numFmtId="0" fontId="63" fillId="43" borderId="16" xfId="20" applyFont="1" applyFill="1"/>
    <xf numFmtId="0" fontId="0" fillId="0" borderId="16" xfId="20" applyFont="1" applyAlignment="1"/>
    <xf numFmtId="0" fontId="10" fillId="17" borderId="16" xfId="20" applyFont="1" applyFill="1"/>
    <xf numFmtId="0" fontId="0" fillId="17" borderId="16" xfId="20" applyFont="1" applyFill="1" applyAlignment="1"/>
    <xf numFmtId="0" fontId="101" fillId="45" borderId="25" xfId="20" applyFont="1" applyFill="1" applyBorder="1"/>
    <xf numFmtId="0" fontId="18" fillId="0" borderId="25" xfId="20" applyFont="1" applyBorder="1" applyAlignment="1">
      <alignment horizontal="center" vertical="center" wrapText="1"/>
    </xf>
    <xf numFmtId="3" fontId="18" fillId="0" borderId="25" xfId="20" applyNumberFormat="1" applyFont="1" applyBorder="1"/>
    <xf numFmtId="3" fontId="18" fillId="0" borderId="25" xfId="20" applyNumberFormat="1" applyFont="1" applyFill="1" applyBorder="1"/>
    <xf numFmtId="3" fontId="18" fillId="43" borderId="25" xfId="20" applyNumberFormat="1" applyFont="1" applyFill="1" applyBorder="1"/>
    <xf numFmtId="3" fontId="33" fillId="0" borderId="25" xfId="20" applyNumberFormat="1" applyFont="1" applyBorder="1"/>
    <xf numFmtId="9" fontId="18" fillId="0" borderId="25" xfId="21" applyFont="1" applyBorder="1"/>
    <xf numFmtId="9" fontId="18" fillId="0" borderId="25" xfId="21" applyNumberFormat="1" applyFont="1" applyBorder="1"/>
    <xf numFmtId="3" fontId="74" fillId="0" borderId="25" xfId="20" applyNumberFormat="1" applyFont="1" applyBorder="1"/>
    <xf numFmtId="3" fontId="74" fillId="0" borderId="25" xfId="20" applyNumberFormat="1" applyFont="1" applyFill="1" applyBorder="1"/>
    <xf numFmtId="3" fontId="74" fillId="43" borderId="25" xfId="20" applyNumberFormat="1" applyFont="1" applyFill="1" applyBorder="1"/>
    <xf numFmtId="3" fontId="33" fillId="43" borderId="25" xfId="20" applyNumberFormat="1" applyFont="1" applyFill="1" applyBorder="1"/>
    <xf numFmtId="167" fontId="0" fillId="0" borderId="16" xfId="20" applyNumberFormat="1" applyFont="1" applyAlignment="1"/>
    <xf numFmtId="0" fontId="19" fillId="0" borderId="25" xfId="20" applyFont="1" applyBorder="1" applyAlignment="1">
      <alignment horizontal="center" vertical="center" wrapText="1"/>
    </xf>
    <xf numFmtId="3" fontId="19" fillId="0" borderId="25" xfId="20" applyNumberFormat="1" applyFont="1" applyBorder="1"/>
    <xf numFmtId="3" fontId="19" fillId="0" borderId="25" xfId="20" applyNumberFormat="1" applyFont="1" applyFill="1" applyBorder="1"/>
    <xf numFmtId="3" fontId="19" fillId="43" borderId="25" xfId="20" applyNumberFormat="1" applyFont="1" applyFill="1" applyBorder="1"/>
    <xf numFmtId="172" fontId="18" fillId="0" borderId="25" xfId="21" applyNumberFormat="1" applyFont="1" applyBorder="1"/>
    <xf numFmtId="0" fontId="101" fillId="45" borderId="9" xfId="20" applyFont="1" applyFill="1" applyBorder="1" applyAlignment="1">
      <alignment horizontal="center"/>
    </xf>
    <xf numFmtId="0" fontId="101" fillId="12" borderId="9" xfId="20" applyFont="1" applyFill="1" applyBorder="1"/>
    <xf numFmtId="0" fontId="74" fillId="0" borderId="21" xfId="20" applyFont="1" applyFill="1" applyBorder="1"/>
    <xf numFmtId="0" fontId="91" fillId="0" borderId="9" xfId="20" applyFont="1" applyFill="1" applyBorder="1"/>
    <xf numFmtId="9" fontId="91" fillId="0" borderId="9" xfId="20" applyNumberFormat="1" applyFont="1" applyFill="1" applyBorder="1"/>
    <xf numFmtId="3" fontId="18" fillId="12" borderId="9" xfId="20" applyNumberFormat="1" applyFont="1" applyFill="1" applyBorder="1"/>
    <xf numFmtId="0" fontId="91" fillId="43" borderId="9" xfId="20" applyFont="1" applyFill="1" applyBorder="1"/>
    <xf numFmtId="3" fontId="74" fillId="0" borderId="9" xfId="20" applyNumberFormat="1" applyFont="1" applyBorder="1"/>
    <xf numFmtId="3" fontId="74" fillId="12" borderId="9" xfId="20" applyNumberFormat="1" applyFont="1" applyFill="1" applyBorder="1"/>
    <xf numFmtId="3" fontId="33" fillId="0" borderId="9" xfId="20" applyNumberFormat="1" applyFont="1" applyBorder="1"/>
    <xf numFmtId="0" fontId="18" fillId="0" borderId="22" xfId="20" applyFont="1" applyBorder="1" applyAlignment="1">
      <alignment horizontal="left" vertical="center"/>
    </xf>
    <xf numFmtId="0" fontId="18" fillId="0" borderId="16" xfId="20" applyFont="1" applyBorder="1" applyAlignment="1">
      <alignment horizontal="center" vertical="center" wrapText="1"/>
    </xf>
    <xf numFmtId="3" fontId="18" fillId="0" borderId="21" xfId="20" applyNumberFormat="1" applyFont="1" applyBorder="1"/>
    <xf numFmtId="168" fontId="19" fillId="0" borderId="25" xfId="20" applyNumberFormat="1" applyFont="1" applyBorder="1"/>
    <xf numFmtId="3" fontId="0" fillId="0" borderId="16" xfId="20" applyNumberFormat="1" applyFont="1" applyAlignment="1"/>
    <xf numFmtId="3" fontId="71" fillId="0" borderId="16" xfId="19" applyNumberFormat="1" applyFont="1" applyAlignment="1"/>
    <xf numFmtId="0" fontId="101" fillId="45" borderId="25" xfId="20" applyFont="1" applyFill="1" applyBorder="1" applyAlignment="1">
      <alignment horizontal="center"/>
    </xf>
    <xf numFmtId="0" fontId="101" fillId="12" borderId="25" xfId="20" applyFont="1" applyFill="1" applyBorder="1"/>
    <xf numFmtId="0" fontId="91" fillId="0" borderId="10" xfId="20" applyFont="1" applyFill="1" applyBorder="1"/>
    <xf numFmtId="0" fontId="91" fillId="0" borderId="25" xfId="20" applyFont="1" applyFill="1" applyBorder="1" applyAlignment="1">
      <alignment horizontal="left"/>
    </xf>
    <xf numFmtId="0" fontId="91" fillId="0" borderId="25" xfId="20" applyFont="1" applyFill="1" applyBorder="1"/>
    <xf numFmtId="3" fontId="18" fillId="12" borderId="25" xfId="20" applyNumberFormat="1" applyFont="1" applyFill="1" applyBorder="1"/>
    <xf numFmtId="9" fontId="91" fillId="0" borderId="25" xfId="20" applyNumberFormat="1" applyFont="1" applyFill="1" applyBorder="1"/>
    <xf numFmtId="0" fontId="18" fillId="0" borderId="25" xfId="20" applyFont="1" applyBorder="1" applyAlignment="1">
      <alignment vertical="center"/>
    </xf>
    <xf numFmtId="0" fontId="91" fillId="0" borderId="28" xfId="20" applyFont="1" applyFill="1" applyBorder="1"/>
    <xf numFmtId="0" fontId="18" fillId="0" borderId="25" xfId="20" applyFont="1" applyBorder="1" applyAlignment="1">
      <alignment horizontal="left" vertical="center" wrapText="1"/>
    </xf>
    <xf numFmtId="0" fontId="20" fillId="3" borderId="25" xfId="22" applyFont="1" applyFill="1" applyBorder="1" applyAlignment="1">
      <alignment horizontal="left" vertical="center" wrapText="1"/>
    </xf>
    <xf numFmtId="0" fontId="18" fillId="0" borderId="28" xfId="20" applyFont="1" applyBorder="1" applyAlignment="1">
      <alignment horizontal="center" vertical="center" wrapText="1"/>
    </xf>
    <xf numFmtId="0" fontId="20" fillId="3" borderId="26" xfId="22" applyFont="1" applyFill="1" applyBorder="1" applyAlignment="1">
      <alignment horizontal="left" vertical="center" wrapText="1"/>
    </xf>
    <xf numFmtId="0" fontId="18" fillId="0" borderId="56" xfId="20" applyFont="1" applyBorder="1" applyAlignment="1">
      <alignment horizontal="center" vertical="center" wrapText="1"/>
    </xf>
    <xf numFmtId="3" fontId="18" fillId="0" borderId="26" xfId="20" applyNumberFormat="1" applyFont="1" applyBorder="1"/>
    <xf numFmtId="3" fontId="18" fillId="12" borderId="26" xfId="20" applyNumberFormat="1" applyFont="1" applyFill="1" applyBorder="1"/>
    <xf numFmtId="0" fontId="10" fillId="0" borderId="28" xfId="20" applyFont="1" applyBorder="1"/>
    <xf numFmtId="0" fontId="101" fillId="45" borderId="26" xfId="20" applyFont="1" applyFill="1" applyBorder="1"/>
    <xf numFmtId="0" fontId="116" fillId="0" borderId="16" xfId="20" applyFont="1" applyBorder="1" applyAlignment="1"/>
    <xf numFmtId="0" fontId="116" fillId="0" borderId="25" xfId="20" applyFont="1" applyBorder="1" applyAlignment="1"/>
    <xf numFmtId="0" fontId="18" fillId="0" borderId="21" xfId="20" applyFont="1" applyBorder="1" applyAlignment="1">
      <alignment horizontal="left" vertical="center"/>
    </xf>
    <xf numFmtId="0" fontId="18" fillId="0" borderId="22" xfId="20" applyFont="1" applyBorder="1" applyAlignment="1">
      <alignment horizontal="left" vertical="center"/>
    </xf>
    <xf numFmtId="0" fontId="18" fillId="0" borderId="17" xfId="20" applyFont="1" applyBorder="1" applyAlignment="1">
      <alignment horizontal="left" vertical="center"/>
    </xf>
    <xf numFmtId="0" fontId="19" fillId="0" borderId="21" xfId="20" applyFont="1" applyBorder="1" applyAlignment="1">
      <alignment horizontal="left" vertical="center"/>
    </xf>
    <xf numFmtId="0" fontId="19" fillId="0" borderId="22" xfId="20" applyFont="1" applyBorder="1" applyAlignment="1">
      <alignment horizontal="left" vertical="center"/>
    </xf>
    <xf numFmtId="0" fontId="19" fillId="0" borderId="17" xfId="20" applyFont="1" applyBorder="1" applyAlignment="1">
      <alignment horizontal="left" vertical="center"/>
    </xf>
    <xf numFmtId="0" fontId="18" fillId="0" borderId="25" xfId="20" applyFont="1" applyBorder="1" applyAlignment="1">
      <alignment horizontal="left" vertical="center"/>
    </xf>
    <xf numFmtId="0" fontId="18" fillId="0" borderId="25" xfId="20" applyFont="1" applyBorder="1" applyAlignment="1">
      <alignment horizontal="left" vertical="center" wrapText="1"/>
    </xf>
    <xf numFmtId="0" fontId="19" fillId="0" borderId="25" xfId="20" applyFont="1" applyBorder="1" applyAlignment="1">
      <alignment horizontal="left" vertical="center"/>
    </xf>
    <xf numFmtId="0" fontId="19" fillId="0" borderId="25" xfId="20" applyFont="1" applyBorder="1" applyAlignment="1">
      <alignment horizontal="left" vertical="center" wrapText="1"/>
    </xf>
    <xf numFmtId="0" fontId="18" fillId="0" borderId="10" xfId="0" applyFont="1" applyBorder="1" applyAlignment="1">
      <alignment horizontal="center" vertical="center" wrapText="1"/>
    </xf>
    <xf numFmtId="0" fontId="13" fillId="0" borderId="11" xfId="0" applyFont="1" applyBorder="1"/>
    <xf numFmtId="0" fontId="13" fillId="0" borderId="12" xfId="0" applyFont="1" applyBorder="1"/>
    <xf numFmtId="0" fontId="12" fillId="0" borderId="2" xfId="0" applyFont="1" applyBorder="1" applyAlignment="1">
      <alignment horizontal="center" vertical="center"/>
    </xf>
    <xf numFmtId="0" fontId="13" fillId="0" borderId="3" xfId="0" applyFont="1" applyBorder="1"/>
    <xf numFmtId="2" fontId="18" fillId="0" borderId="21" xfId="0" applyNumberFormat="1" applyFont="1" applyBorder="1" applyAlignment="1">
      <alignment horizontal="center" vertical="center" wrapText="1"/>
    </xf>
    <xf numFmtId="2" fontId="13" fillId="0" borderId="17" xfId="0" applyNumberFormat="1" applyFont="1" applyBorder="1"/>
    <xf numFmtId="2" fontId="13" fillId="0" borderId="22" xfId="0" applyNumberFormat="1" applyFont="1" applyBorder="1"/>
    <xf numFmtId="0" fontId="18" fillId="0" borderId="21" xfId="0" applyFont="1" applyBorder="1" applyAlignment="1">
      <alignment horizontal="center" vertical="center" wrapText="1"/>
    </xf>
    <xf numFmtId="0" fontId="13" fillId="0" borderId="22" xfId="0" applyFont="1" applyBorder="1"/>
    <xf numFmtId="0" fontId="13" fillId="0" borderId="17" xfId="0" applyFont="1" applyBorder="1"/>
    <xf numFmtId="0" fontId="18" fillId="3" borderId="21" xfId="0" applyFont="1" applyFill="1" applyBorder="1" applyAlignment="1">
      <alignment horizontal="center" vertical="center" wrapText="1"/>
    </xf>
    <xf numFmtId="2" fontId="18" fillId="0" borderId="10" xfId="0" applyNumberFormat="1" applyFont="1" applyBorder="1" applyAlignment="1">
      <alignment horizontal="center" vertical="center" wrapText="1"/>
    </xf>
    <xf numFmtId="2" fontId="13" fillId="0" borderId="11" xfId="0" applyNumberFormat="1" applyFont="1" applyBorder="1"/>
    <xf numFmtId="2" fontId="13" fillId="0" borderId="12" xfId="0" applyNumberFormat="1" applyFont="1" applyBorder="1"/>
    <xf numFmtId="0" fontId="19" fillId="0" borderId="55" xfId="6" applyFont="1" applyFill="1" applyBorder="1" applyAlignment="1">
      <alignment horizontal="right" vertical="center" wrapText="1"/>
    </xf>
    <xf numFmtId="0" fontId="19" fillId="0" borderId="32" xfId="6" applyFont="1" applyFill="1" applyBorder="1" applyAlignment="1">
      <alignment horizontal="right" vertical="center" wrapText="1"/>
    </xf>
    <xf numFmtId="0" fontId="19" fillId="0" borderId="33" xfId="6" applyFont="1" applyFill="1" applyBorder="1" applyAlignment="1">
      <alignment horizontal="right" vertical="center" wrapText="1"/>
    </xf>
    <xf numFmtId="0" fontId="19" fillId="22" borderId="23" xfId="6" applyFont="1" applyFill="1" applyBorder="1" applyAlignment="1">
      <alignment horizontal="center" vertical="center" wrapText="1"/>
    </xf>
    <xf numFmtId="0" fontId="19" fillId="22" borderId="34" xfId="6" applyFont="1" applyFill="1" applyBorder="1" applyAlignment="1">
      <alignment horizontal="center" vertical="center" wrapText="1"/>
    </xf>
    <xf numFmtId="0" fontId="19" fillId="22" borderId="26" xfId="6" applyFont="1" applyFill="1" applyBorder="1" applyAlignment="1">
      <alignment horizontal="center" vertical="center" wrapText="1"/>
    </xf>
    <xf numFmtId="0" fontId="19" fillId="22" borderId="27" xfId="6" applyFont="1" applyFill="1" applyBorder="1" applyAlignment="1">
      <alignment horizontal="center" vertical="center" wrapText="1"/>
    </xf>
    <xf numFmtId="0" fontId="79" fillId="22" borderId="21" xfId="6" applyFont="1" applyFill="1" applyBorder="1" applyAlignment="1">
      <alignment horizontal="center" vertical="center" wrapText="1"/>
    </xf>
    <xf numFmtId="0" fontId="79" fillId="22" borderId="22" xfId="6" applyFont="1" applyFill="1" applyBorder="1" applyAlignment="1">
      <alignment horizontal="center" vertical="center" wrapText="1"/>
    </xf>
    <xf numFmtId="0" fontId="79" fillId="22" borderId="17" xfId="6" applyFont="1" applyFill="1" applyBorder="1" applyAlignment="1">
      <alignment horizontal="center" vertical="center" wrapText="1"/>
    </xf>
    <xf numFmtId="0" fontId="19" fillId="22" borderId="21" xfId="6" applyFont="1" applyFill="1" applyBorder="1" applyAlignment="1">
      <alignment horizontal="center" vertical="center" wrapText="1"/>
    </xf>
    <xf numFmtId="0" fontId="19" fillId="22" borderId="22" xfId="6" applyFont="1" applyFill="1" applyBorder="1" applyAlignment="1">
      <alignment horizontal="center" vertical="center" wrapText="1"/>
    </xf>
    <xf numFmtId="0" fontId="19" fillId="22" borderId="17" xfId="6" applyFont="1" applyFill="1" applyBorder="1" applyAlignment="1">
      <alignment horizontal="center" vertical="center" wrapText="1"/>
    </xf>
    <xf numFmtId="0" fontId="19" fillId="22" borderId="31" xfId="6" applyFont="1" applyFill="1" applyBorder="1" applyAlignment="1">
      <alignment horizontal="center" vertical="center" wrapText="1"/>
    </xf>
    <xf numFmtId="0" fontId="19" fillId="22" borderId="32" xfId="6" applyFont="1" applyFill="1" applyBorder="1" applyAlignment="1">
      <alignment horizontal="center" vertical="center" wrapText="1"/>
    </xf>
    <xf numFmtId="0" fontId="19" fillId="22" borderId="33" xfId="6" applyFont="1" applyFill="1" applyBorder="1" applyAlignment="1">
      <alignment horizontal="center" vertical="center" wrapText="1"/>
    </xf>
    <xf numFmtId="0" fontId="19" fillId="22" borderId="28" xfId="6" applyFont="1" applyFill="1" applyBorder="1" applyAlignment="1">
      <alignment horizontal="center" vertical="center" wrapText="1"/>
    </xf>
    <xf numFmtId="0" fontId="19" fillId="22" borderId="37" xfId="6" applyFont="1" applyFill="1" applyBorder="1" applyAlignment="1">
      <alignment horizontal="center" vertical="center" wrapText="1"/>
    </xf>
    <xf numFmtId="0" fontId="19" fillId="20" borderId="25" xfId="3" applyFont="1" applyFill="1" applyBorder="1" applyAlignment="1">
      <alignment horizontal="center" vertical="center" wrapText="1"/>
    </xf>
    <xf numFmtId="0" fontId="19" fillId="14" borderId="39" xfId="0" applyFont="1" applyFill="1" applyBorder="1" applyAlignment="1">
      <alignment horizontal="center" vertical="top"/>
    </xf>
    <xf numFmtId="0" fontId="19" fillId="14" borderId="40" xfId="0" applyFont="1" applyFill="1" applyBorder="1" applyAlignment="1">
      <alignment horizontal="center" vertical="top"/>
    </xf>
    <xf numFmtId="0" fontId="19" fillId="21" borderId="25" xfId="0" applyFont="1" applyFill="1" applyBorder="1" applyAlignment="1">
      <alignment horizontal="center" vertical="center" wrapText="1"/>
    </xf>
    <xf numFmtId="0" fontId="19" fillId="22" borderId="35" xfId="6" applyFont="1" applyFill="1" applyBorder="1" applyAlignment="1">
      <alignment horizontal="center" vertical="center" wrapText="1"/>
    </xf>
    <xf numFmtId="0" fontId="19" fillId="22" borderId="36" xfId="6" applyFont="1" applyFill="1" applyBorder="1" applyAlignment="1">
      <alignment horizontal="center" vertical="center" wrapText="1"/>
    </xf>
    <xf numFmtId="0" fontId="19" fillId="22" borderId="38" xfId="6" applyFont="1" applyFill="1" applyBorder="1" applyAlignment="1">
      <alignment horizontal="center" vertical="center" wrapText="1"/>
    </xf>
    <xf numFmtId="0" fontId="13" fillId="0" borderId="2" xfId="0" applyFont="1" applyBorder="1"/>
    <xf numFmtId="0" fontId="30" fillId="0" borderId="16" xfId="0" applyFont="1" applyBorder="1" applyAlignment="1">
      <alignment horizontal="left" vertical="center" wrapText="1"/>
    </xf>
  </cellXfs>
  <cellStyles count="23">
    <cellStyle name="Гиперссылка 2" xfId="18"/>
    <cellStyle name="Обычный" xfId="0" builtinId="0"/>
    <cellStyle name="Обычный 2" xfId="1"/>
    <cellStyle name="Обычный 2 2" xfId="5"/>
    <cellStyle name="Обычный 2 3" xfId="19"/>
    <cellStyle name="Обычный 3" xfId="3"/>
    <cellStyle name="Обычный 4" xfId="6"/>
    <cellStyle name="Обычный 5" xfId="8"/>
    <cellStyle name="Обычный 5 2" xfId="16"/>
    <cellStyle name="Обычный 5 3" xfId="22"/>
    <cellStyle name="Обычный 6" xfId="10"/>
    <cellStyle name="Обычный 7" xfId="12"/>
    <cellStyle name="Обычный 8" xfId="14"/>
    <cellStyle name="Обычный 9" xfId="20"/>
    <cellStyle name="Процентный" xfId="11" builtinId="5"/>
    <cellStyle name="Процентный 2" xfId="2"/>
    <cellStyle name="Процентный 2 2" xfId="21"/>
    <cellStyle name="Процентный 3" xfId="4"/>
    <cellStyle name="Процентный 4" xfId="7"/>
    <cellStyle name="Процентный 5" xfId="9"/>
    <cellStyle name="Процентный 6" xfId="13"/>
    <cellStyle name="Процентный 7" xfId="15"/>
    <cellStyle name="Процентный 8" xfId="17"/>
  </cellStyles>
  <dxfs count="13"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96062992125983"/>
          <c:y val="7.1336440087846162E-2"/>
          <c:w val="0.45615048118985124"/>
          <c:h val="0.767332297748495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Баланси!$V$679</c:f>
              <c:strCache>
                <c:ptCount val="1"/>
                <c:pt idx="0">
                  <c:v>Природний газ, 75%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Баланси!$V$677</c:f>
              <c:strCache>
                <c:ptCount val="1"/>
                <c:pt idx="0">
                  <c:v>Споживання ПЕР Полтавської МТГ в 2021 році, МВт∙год</c:v>
                </c:pt>
              </c:strCache>
            </c:strRef>
          </c:cat>
          <c:val>
            <c:numRef>
              <c:f>Баланси!$AB$679</c:f>
              <c:numCache>
                <c:formatCode>#,##0</c:formatCode>
                <c:ptCount val="1"/>
                <c:pt idx="0">
                  <c:v>132123.45045</c:v>
                </c:pt>
              </c:numCache>
            </c:numRef>
          </c:val>
        </c:ser>
        <c:ser>
          <c:idx val="1"/>
          <c:order val="1"/>
          <c:tx>
            <c:strRef>
              <c:f>Баланси!$V$680</c:f>
              <c:strCache>
                <c:ptCount val="1"/>
                <c:pt idx="0">
                  <c:v>Електроенергія, 24%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Баланси!$V$677</c:f>
              <c:strCache>
                <c:ptCount val="1"/>
                <c:pt idx="0">
                  <c:v>Споживання ПЕР Полтавської МТГ в 2021 році, МВт∙год</c:v>
                </c:pt>
              </c:strCache>
            </c:strRef>
          </c:cat>
          <c:val>
            <c:numRef>
              <c:f>Баланси!$AB$680</c:f>
              <c:numCache>
                <c:formatCode>#,##0</c:formatCode>
                <c:ptCount val="1"/>
                <c:pt idx="0">
                  <c:v>38055.976333333369</c:v>
                </c:pt>
              </c:numCache>
            </c:numRef>
          </c:val>
        </c:ser>
        <c:ser>
          <c:idx val="2"/>
          <c:order val="2"/>
          <c:tx>
            <c:strRef>
              <c:f>Баланси!$V$681</c:f>
              <c:strCache>
                <c:ptCount val="1"/>
                <c:pt idx="0">
                  <c:v>Біопаливо, 0,4%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Баланси!$V$677</c:f>
              <c:strCache>
                <c:ptCount val="1"/>
                <c:pt idx="0">
                  <c:v>Споживання ПЕР Полтавської МТГ в 2021 році, МВт∙год</c:v>
                </c:pt>
              </c:strCache>
            </c:strRef>
          </c:cat>
          <c:val>
            <c:numRef>
              <c:f>Баланси!$AB$681</c:f>
              <c:numCache>
                <c:formatCode>#,##0</c:formatCode>
                <c:ptCount val="1"/>
                <c:pt idx="0">
                  <c:v>3162.3984518560592</c:v>
                </c:pt>
              </c:numCache>
            </c:numRef>
          </c:val>
        </c:ser>
        <c:ser>
          <c:idx val="3"/>
          <c:order val="3"/>
          <c:tx>
            <c:strRef>
              <c:f>Баланси!$V$682</c:f>
              <c:strCache>
                <c:ptCount val="1"/>
                <c:pt idx="0">
                  <c:v>Нафтопродукти, 1%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5181363472109873E-3"/>
                  <c:y val="-4.9882618735361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Баланси!$V$677</c:f>
              <c:strCache>
                <c:ptCount val="1"/>
                <c:pt idx="0">
                  <c:v>Споживання ПЕР Полтавської МТГ в 2021 році, МВт∙год</c:v>
                </c:pt>
              </c:strCache>
            </c:strRef>
          </c:cat>
          <c:val>
            <c:numRef>
              <c:f>Баланси!$AB$682</c:f>
              <c:numCache>
                <c:formatCode>#,##0</c:formatCode>
                <c:ptCount val="1"/>
                <c:pt idx="0">
                  <c:v>1214.3657909591468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581312"/>
        <c:axId val="115582848"/>
      </c:barChart>
      <c:catAx>
        <c:axId val="11558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5582848"/>
        <c:crosses val="autoZero"/>
        <c:auto val="1"/>
        <c:lblAlgn val="ctr"/>
        <c:lblOffset val="100"/>
        <c:noMultiLvlLbl val="0"/>
      </c:catAx>
      <c:valAx>
        <c:axId val="11558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15581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4737959111634582"/>
          <c:y val="0.22785901762279714"/>
          <c:w val="0.43597568034781803"/>
          <c:h val="0.45811416430089097"/>
        </c:manualLayout>
      </c:layout>
      <c:overlay val="0"/>
      <c:txPr>
        <a:bodyPr/>
        <a:lstStyle/>
        <a:p>
          <a:pPr>
            <a:defRPr sz="1200"/>
          </a:pPr>
          <a:endParaRPr lang="uk-UA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596567736725215E-2"/>
          <c:y val="4.5409093090218858E-2"/>
          <c:w val="0.89056248738138499"/>
          <c:h val="0.85213012322436055"/>
        </c:manualLayout>
      </c:layout>
      <c:areaChart>
        <c:grouping val="stacked"/>
        <c:varyColors val="0"/>
        <c:ser>
          <c:idx val="0"/>
          <c:order val="0"/>
          <c:tx>
            <c:strRef>
              <c:f>Баланси!$C$728</c:f>
              <c:strCache>
                <c:ptCount val="1"/>
                <c:pt idx="0">
                  <c:v>Теплопостачаючі підприємства</c:v>
                </c:pt>
              </c:strCache>
            </c:strRef>
          </c:tx>
          <c:cat>
            <c:numRef>
              <c:f>Баланси!$D$727:$J$727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Баланси!$D$728:$J$728</c:f>
              <c:numCache>
                <c:formatCode>#,##0</c:formatCode>
                <c:ptCount val="7"/>
                <c:pt idx="0">
                  <c:v>2437.629857254954</c:v>
                </c:pt>
                <c:pt idx="1">
                  <c:v>2404.34</c:v>
                </c:pt>
                <c:pt idx="2">
                  <c:v>2777.1800000000003</c:v>
                </c:pt>
                <c:pt idx="3">
                  <c:v>1601.3000000000002</c:v>
                </c:pt>
                <c:pt idx="4">
                  <c:v>1981.3100000000002</c:v>
                </c:pt>
                <c:pt idx="5">
                  <c:v>1594.13</c:v>
                </c:pt>
                <c:pt idx="6">
                  <c:v>1888.1000000000001</c:v>
                </c:pt>
              </c:numCache>
            </c:numRef>
          </c:val>
        </c:ser>
        <c:ser>
          <c:idx val="1"/>
          <c:order val="1"/>
          <c:tx>
            <c:strRef>
              <c:f>Баланси!$C$729</c:f>
              <c:strCache>
                <c:ptCount val="1"/>
                <c:pt idx="0">
                  <c:v>Управління побутовими відходами</c:v>
                </c:pt>
              </c:strCache>
            </c:strRef>
          </c:tx>
          <c:cat>
            <c:numRef>
              <c:f>Баланси!$D$727:$J$727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Баланси!$D$729:$J$729</c:f>
              <c:numCache>
                <c:formatCode>#,##0</c:formatCode>
                <c:ptCount val="7"/>
                <c:pt idx="0">
                  <c:v>542.74500000000012</c:v>
                </c:pt>
                <c:pt idx="1">
                  <c:v>570.15</c:v>
                </c:pt>
                <c:pt idx="2">
                  <c:v>497.70000000000005</c:v>
                </c:pt>
                <c:pt idx="3">
                  <c:v>721.35</c:v>
                </c:pt>
                <c:pt idx="4">
                  <c:v>499.90499999999997</c:v>
                </c:pt>
                <c:pt idx="5">
                  <c:v>637.875</c:v>
                </c:pt>
                <c:pt idx="6">
                  <c:v>544.47749999999996</c:v>
                </c:pt>
              </c:numCache>
            </c:numRef>
          </c:val>
        </c:ser>
        <c:ser>
          <c:idx val="2"/>
          <c:order val="2"/>
          <c:tx>
            <c:strRef>
              <c:f>Баланси!$C$730</c:f>
              <c:strCache>
                <c:ptCount val="1"/>
                <c:pt idx="0">
                  <c:v>Громадські будівлі</c:v>
                </c:pt>
              </c:strCache>
            </c:strRef>
          </c:tx>
          <c:cat>
            <c:numRef>
              <c:f>Баланси!$D$727:$J$727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Баланси!$D$730:$J$730</c:f>
              <c:numCache>
                <c:formatCode>#,##0</c:formatCode>
                <c:ptCount val="7"/>
                <c:pt idx="0">
                  <c:v>734.56004859368738</c:v>
                </c:pt>
                <c:pt idx="1">
                  <c:v>817.36382153447107</c:v>
                </c:pt>
                <c:pt idx="2">
                  <c:v>739.756119577616</c:v>
                </c:pt>
                <c:pt idx="3">
                  <c:v>621.92919885725985</c:v>
                </c:pt>
                <c:pt idx="4">
                  <c:v>681.18345185605904</c:v>
                </c:pt>
                <c:pt idx="5">
                  <c:v>652.43836348195339</c:v>
                </c:pt>
                <c:pt idx="6">
                  <c:v>535.29553999999996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68480"/>
        <c:axId val="126870272"/>
      </c:areaChart>
      <c:catAx>
        <c:axId val="12686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870272"/>
        <c:crosses val="autoZero"/>
        <c:auto val="1"/>
        <c:lblAlgn val="ctr"/>
        <c:lblOffset val="100"/>
        <c:noMultiLvlLbl val="0"/>
      </c:catAx>
      <c:valAx>
        <c:axId val="126870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68684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4923076923076921"/>
          <c:y val="2.0963567287753351E-2"/>
          <c:w val="0.38256410256410256"/>
          <c:h val="0.20142640498088821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4.0102143482064742E-2"/>
          <c:y val="9.5088218139399258E-2"/>
          <c:w val="0.48026924759405076"/>
          <c:h val="0.80044874599008453"/>
        </c:manualLayout>
      </c:layout>
      <c:pieChart>
        <c:varyColors val="1"/>
        <c:ser>
          <c:idx val="0"/>
          <c:order val="0"/>
          <c:tx>
            <c:strRef>
              <c:f>Баланси!$B$758</c:f>
              <c:strCache>
                <c:ptCount val="1"/>
              </c:strCache>
            </c:strRef>
          </c:tx>
          <c:dLbls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Баланси!$C$759:$C$764</c:f>
              <c:strCache>
                <c:ptCount val="6"/>
                <c:pt idx="0">
                  <c:v>Громадські будівлі</c:v>
                </c:pt>
                <c:pt idx="1">
                  <c:v>Вуличне освітлення</c:v>
                </c:pt>
                <c:pt idx="2">
                  <c:v>Теплопостачаючі підприємства</c:v>
                </c:pt>
                <c:pt idx="3">
                  <c:v>Управління побутовими відходами</c:v>
                </c:pt>
                <c:pt idx="5">
                  <c:v>Водопостачання та водовідведення</c:v>
                </c:pt>
              </c:strCache>
            </c:strRef>
          </c:cat>
          <c:val>
            <c:numRef>
              <c:f>Баланси!$B$759:$B$764</c:f>
              <c:numCache>
                <c:formatCode>0%</c:formatCode>
                <c:ptCount val="6"/>
                <c:pt idx="0">
                  <c:v>0.10742516553280555</c:v>
                </c:pt>
                <c:pt idx="1">
                  <c:v>6.0222485997652203E-2</c:v>
                </c:pt>
                <c:pt idx="2">
                  <c:v>7.0369018674940012E-2</c:v>
                </c:pt>
                <c:pt idx="3">
                  <c:v>0.61208816070478111</c:v>
                </c:pt>
                <c:pt idx="5">
                  <c:v>0.14989516908982123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0.56047353455818028"/>
          <c:y val="0.17626348789734617"/>
          <c:w val="0.43397090988626419"/>
          <c:h val="0.69828302712160983"/>
        </c:manualLayout>
      </c:layout>
      <c:overlay val="0"/>
      <c:txPr>
        <a:bodyPr/>
        <a:lstStyle/>
        <a:p>
          <a:pPr rtl="0">
            <a:defRPr/>
          </a:pPr>
          <a:endParaRPr lang="uk-UA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25968014016402E-2"/>
          <c:y val="0.18687656121072627"/>
          <c:w val="0.89378549288771092"/>
          <c:h val="0.70450874755950144"/>
        </c:manualLayout>
      </c:layout>
      <c:areaChart>
        <c:grouping val="stacked"/>
        <c:varyColors val="0"/>
        <c:ser>
          <c:idx val="0"/>
          <c:order val="0"/>
          <c:tx>
            <c:strRef>
              <c:f>Баланси!$C$759</c:f>
              <c:strCache>
                <c:ptCount val="1"/>
                <c:pt idx="0">
                  <c:v>Громадські будівлі</c:v>
                </c:pt>
              </c:strCache>
            </c:strRef>
          </c:tx>
          <c:cat>
            <c:numRef>
              <c:f>Баланси!$D$758:$J$758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Баланси!$D$759:$J$759</c:f>
              <c:numCache>
                <c:formatCode>#,##0</c:formatCode>
                <c:ptCount val="7"/>
                <c:pt idx="0">
                  <c:v>143.67455998621639</c:v>
                </c:pt>
                <c:pt idx="1">
                  <c:v>149.84798176554415</c:v>
                </c:pt>
                <c:pt idx="2">
                  <c:v>142.55018700761377</c:v>
                </c:pt>
                <c:pt idx="3">
                  <c:v>158.59726610981767</c:v>
                </c:pt>
                <c:pt idx="4">
                  <c:v>130.45344611116266</c:v>
                </c:pt>
                <c:pt idx="5">
                  <c:v>143.40855187417526</c:v>
                </c:pt>
                <c:pt idx="6">
                  <c:v>142.59270822489739</c:v>
                </c:pt>
              </c:numCache>
            </c:numRef>
          </c:val>
        </c:ser>
        <c:ser>
          <c:idx val="1"/>
          <c:order val="1"/>
          <c:tx>
            <c:strRef>
              <c:f>Баланси!$C$760</c:f>
              <c:strCache>
                <c:ptCount val="1"/>
                <c:pt idx="0">
                  <c:v>Вуличне освітлення</c:v>
                </c:pt>
              </c:strCache>
            </c:strRef>
          </c:tx>
          <c:cat>
            <c:numRef>
              <c:f>Баланси!$D$758:$J$758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Баланси!$D$760:$J$760</c:f>
              <c:numCache>
                <c:formatCode>#,##0</c:formatCode>
                <c:ptCount val="7"/>
                <c:pt idx="0">
                  <c:v>75.92441008391495</c:v>
                </c:pt>
                <c:pt idx="1">
                  <c:v>72.445273163501639</c:v>
                </c:pt>
                <c:pt idx="2">
                  <c:v>80.14048763565269</c:v>
                </c:pt>
                <c:pt idx="3">
                  <c:v>66.594837390536441</c:v>
                </c:pt>
                <c:pt idx="4">
                  <c:v>73.132126842065048</c:v>
                </c:pt>
                <c:pt idx="5">
                  <c:v>72.399692386289942</c:v>
                </c:pt>
                <c:pt idx="6">
                  <c:v>72.978167369817285</c:v>
                </c:pt>
              </c:numCache>
            </c:numRef>
          </c:val>
        </c:ser>
        <c:ser>
          <c:idx val="2"/>
          <c:order val="2"/>
          <c:tx>
            <c:strRef>
              <c:f>Баланси!$C$761</c:f>
              <c:strCache>
                <c:ptCount val="1"/>
                <c:pt idx="0">
                  <c:v>Теплопостачаючі підприємства</c:v>
                </c:pt>
              </c:strCache>
            </c:strRef>
          </c:tx>
          <c:cat>
            <c:numRef>
              <c:f>Баланси!$D$758:$J$758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Баланси!$D$761:$J$761</c:f>
              <c:numCache>
                <c:formatCode>#,##0</c:formatCode>
                <c:ptCount val="7"/>
                <c:pt idx="0">
                  <c:v>73.874373884411767</c:v>
                </c:pt>
                <c:pt idx="1">
                  <c:v>96.564803306226054</c:v>
                </c:pt>
                <c:pt idx="2">
                  <c:v>92.990884560803678</c:v>
                </c:pt>
                <c:pt idx="3">
                  <c:v>70.635206851354795</c:v>
                </c:pt>
                <c:pt idx="4">
                  <c:v>85.453729022212485</c:v>
                </c:pt>
                <c:pt idx="5">
                  <c:v>69.045685673766428</c:v>
                </c:pt>
                <c:pt idx="6">
                  <c:v>75.139978256412846</c:v>
                </c:pt>
              </c:numCache>
            </c:numRef>
          </c:val>
        </c:ser>
        <c:ser>
          <c:idx val="3"/>
          <c:order val="3"/>
          <c:tx>
            <c:strRef>
              <c:f>Баланси!$C$762</c:f>
              <c:strCache>
                <c:ptCount val="1"/>
                <c:pt idx="0">
                  <c:v>Управління побутовими відходами</c:v>
                </c:pt>
              </c:strCache>
            </c:strRef>
          </c:tx>
          <c:cat>
            <c:numRef>
              <c:f>Баланси!$D$758:$J$758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Баланси!$D$762:$J$762</c:f>
              <c:numCache>
                <c:formatCode>#,##0</c:formatCode>
                <c:ptCount val="7"/>
                <c:pt idx="0">
                  <c:v>689.0186153705306</c:v>
                </c:pt>
                <c:pt idx="1">
                  <c:v>649.05480614387216</c:v>
                </c:pt>
                <c:pt idx="2">
                  <c:v>697.64705863047152</c:v>
                </c:pt>
                <c:pt idx="3">
                  <c:v>607.17244211796378</c:v>
                </c:pt>
                <c:pt idx="4">
                  <c:v>743.29892341099071</c:v>
                </c:pt>
                <c:pt idx="5">
                  <c:v>804.53038648699874</c:v>
                </c:pt>
                <c:pt idx="6">
                  <c:v>669.0699224486151</c:v>
                </c:pt>
              </c:numCache>
            </c:numRef>
          </c:val>
        </c:ser>
        <c:ser>
          <c:idx val="4"/>
          <c:order val="4"/>
          <c:tx>
            <c:strRef>
              <c:f>Баланси!$C$764</c:f>
              <c:strCache>
                <c:ptCount val="1"/>
                <c:pt idx="0">
                  <c:v>Водопостачання та водовідведення</c:v>
                </c:pt>
              </c:strCache>
            </c:strRef>
          </c:tx>
          <c:cat>
            <c:numRef>
              <c:f>Баланси!$D$758:$J$758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Баланси!$D$764:$J$764</c:f>
              <c:numCache>
                <c:formatCode>#,##0</c:formatCode>
                <c:ptCount val="7"/>
                <c:pt idx="0">
                  <c:v>179.99132994678322</c:v>
                </c:pt>
                <c:pt idx="1">
                  <c:v>186.22405540596461</c:v>
                </c:pt>
                <c:pt idx="2">
                  <c:v>178.74478485494694</c:v>
                </c:pt>
                <c:pt idx="3">
                  <c:v>193.70332595698227</c:v>
                </c:pt>
                <c:pt idx="4">
                  <c:v>182.02756557271579</c:v>
                </c:pt>
                <c:pt idx="5">
                  <c:v>153.60440212714829</c:v>
                </c:pt>
                <c:pt idx="6">
                  <c:v>185.6438457629414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269888"/>
        <c:axId val="127279872"/>
      </c:areaChart>
      <c:catAx>
        <c:axId val="12726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279872"/>
        <c:crosses val="autoZero"/>
        <c:auto val="1"/>
        <c:lblAlgn val="ctr"/>
        <c:lblOffset val="100"/>
        <c:noMultiLvlLbl val="0"/>
      </c:catAx>
      <c:valAx>
        <c:axId val="127279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72698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6.8031652057659486E-2"/>
          <c:y val="5.0388892321736494E-4"/>
          <c:w val="0.88194006120359392"/>
          <c:h val="0.19256511211016458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025188505896174E-2"/>
          <c:y val="8.9648689563744846E-2"/>
          <c:w val="0.47401623043714225"/>
          <c:h val="0.78396972331078307"/>
        </c:manualLayout>
      </c:layout>
      <c:pieChart>
        <c:varyColors val="1"/>
        <c:ser>
          <c:idx val="0"/>
          <c:order val="0"/>
          <c:dLbls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Баланси!$V$719:$V$730</c:f>
              <c:strCache>
                <c:ptCount val="12"/>
                <c:pt idx="0">
                  <c:v>Побутові споживачі (житлові будинки) (25,4%)</c:v>
                </c:pt>
                <c:pt idx="1">
                  <c:v>Громадські будівлі (1,4%)</c:v>
                </c:pt>
                <c:pt idx="2">
                  <c:v>Промислові підприємства (8,8%)</c:v>
                </c:pt>
                <c:pt idx="3">
                  <c:v>Сільськогосподарські підприємства</c:v>
                </c:pt>
                <c:pt idx="4">
                  <c:v>Комунальні підприємства</c:v>
                </c:pt>
                <c:pt idx="5">
                  <c:v>Зовнішнє освітлення (0,2%</c:v>
                </c:pt>
                <c:pt idx="6">
                  <c:v>Теплопостачаючі підприємства (54,8%)</c:v>
                </c:pt>
                <c:pt idx="7">
                  <c:v>Управління побутовими відходами (1,8%)</c:v>
                </c:pt>
                <c:pt idx="8">
                  <c:v>Громадський транспорт (0%)</c:v>
                </c:pt>
                <c:pt idx="9">
                  <c:v>Водопостачання та водовідведення (2,0%)</c:v>
                </c:pt>
                <c:pt idx="10">
                  <c:v>Інші комунальні підприємства (0%)</c:v>
                </c:pt>
                <c:pt idx="11">
                  <c:v>Інші категорії непобутових споживачів (5,6%)</c:v>
                </c:pt>
              </c:strCache>
            </c:strRef>
          </c:cat>
          <c:val>
            <c:numRef>
              <c:f>Баланси!$AB$719:$AB$730</c:f>
              <c:numCache>
                <c:formatCode>#,##0</c:formatCode>
                <c:ptCount val="12"/>
                <c:pt idx="0">
                  <c:v>44304.229500000001</c:v>
                </c:pt>
                <c:pt idx="1">
                  <c:v>2380.202367967222</c:v>
                </c:pt>
                <c:pt idx="2">
                  <c:v>15443.639099999999</c:v>
                </c:pt>
                <c:pt idx="5">
                  <c:v>297.33212684206501</c:v>
                </c:pt>
                <c:pt idx="6">
                  <c:v>95618.680359022212</c:v>
                </c:pt>
                <c:pt idx="7">
                  <c:v>3198.5039234109909</c:v>
                </c:pt>
                <c:pt idx="9">
                  <c:v>3561.1205655727158</c:v>
                </c:pt>
                <c:pt idx="11">
                  <c:v>9752.4830833333854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8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58370655707687091"/>
          <c:y val="6.3133452274987192E-2"/>
          <c:w val="0.401282438581954"/>
          <c:h val="0.8473425757560378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44902756290013E-2"/>
          <c:y val="0.19539829411697959"/>
          <c:w val="0.87628711356846667"/>
          <c:h val="0.69842420407588435"/>
        </c:manualLayout>
      </c:layout>
      <c:areaChart>
        <c:grouping val="standard"/>
        <c:varyColors val="0"/>
        <c:ser>
          <c:idx val="0"/>
          <c:order val="0"/>
          <c:tx>
            <c:strRef>
              <c:f>Баланси!$U$668</c:f>
              <c:strCache>
                <c:ptCount val="1"/>
              </c:strCache>
            </c:strRef>
          </c:tx>
          <c:cat>
            <c:numRef>
              <c:f>Баланси!$X$667:$AD$667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Баланси!$X$668:$AD$668</c:f>
              <c:numCache>
                <c:formatCode>#,##0</c:formatCode>
                <c:ptCount val="7"/>
                <c:pt idx="0">
                  <c:v>12003.902154140256</c:v>
                </c:pt>
                <c:pt idx="1">
                  <c:v>13260.597123300015</c:v>
                </c:pt>
                <c:pt idx="2">
                  <c:v>11148.999566585229</c:v>
                </c:pt>
                <c:pt idx="3">
                  <c:v>11968.736430967079</c:v>
                </c:pt>
                <c:pt idx="4">
                  <c:v>9514.1583419672224</c:v>
                </c:pt>
                <c:pt idx="5">
                  <c:v>10223.295650356129</c:v>
                </c:pt>
                <c:pt idx="6">
                  <c:v>9353.204436224898</c:v>
                </c:pt>
              </c:numCache>
            </c:numRef>
          </c:val>
        </c:ser>
        <c:ser>
          <c:idx val="1"/>
          <c:order val="1"/>
          <c:tx>
            <c:strRef>
              <c:f>Баланси!$U$669</c:f>
              <c:strCache>
                <c:ptCount val="1"/>
              </c:strCache>
            </c:strRef>
          </c:tx>
          <c:cat>
            <c:numRef>
              <c:f>Баланси!$X$667:$AD$667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Баланси!$X$669:$AD$669</c:f>
              <c:numCache>
                <c:formatCode>#,##0</c:formatCode>
                <c:ptCount val="7"/>
                <c:pt idx="0">
                  <c:v>106260.723598</c:v>
                </c:pt>
                <c:pt idx="1">
                  <c:v>113985.54920000001</c:v>
                </c:pt>
                <c:pt idx="2">
                  <c:v>104517.619448</c:v>
                </c:pt>
                <c:pt idx="3">
                  <c:v>100154.60982900001</c:v>
                </c:pt>
                <c:pt idx="4">
                  <c:v>111080.34703800001</c:v>
                </c:pt>
                <c:pt idx="5">
                  <c:v>97611.426632000032</c:v>
                </c:pt>
                <c:pt idx="6">
                  <c:v>94220.737373000011</c:v>
                </c:pt>
              </c:numCache>
            </c:numRef>
          </c:val>
        </c:ser>
        <c:ser>
          <c:idx val="2"/>
          <c:order val="2"/>
          <c:tx>
            <c:strRef>
              <c:f>Баланси!$U$670</c:f>
              <c:strCache>
                <c:ptCount val="1"/>
              </c:strCache>
            </c:strRef>
          </c:tx>
          <c:cat>
            <c:numRef>
              <c:f>Баланси!$X$667:$AD$667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Баланси!$X$670:$AD$670</c:f>
              <c:numCache>
                <c:formatCode>#,##0</c:formatCode>
                <c:ptCount val="7"/>
                <c:pt idx="0">
                  <c:v>18216.642782245701</c:v>
                </c:pt>
                <c:pt idx="1">
                  <c:v>17410.56247130621</c:v>
                </c:pt>
                <c:pt idx="2">
                  <c:v>20316.738740560806</c:v>
                </c:pt>
                <c:pt idx="3">
                  <c:v>15774.378304851369</c:v>
                </c:pt>
                <c:pt idx="4">
                  <c:v>20294.127868022217</c:v>
                </c:pt>
                <c:pt idx="5">
                  <c:v>16169.279858673774</c:v>
                </c:pt>
                <c:pt idx="6">
                  <c:v>19073.496123256406</c:v>
                </c:pt>
              </c:numCache>
            </c:numRef>
          </c:val>
        </c:ser>
        <c:ser>
          <c:idx val="3"/>
          <c:order val="3"/>
          <c:tx>
            <c:strRef>
              <c:f>Баланси!$U$671</c:f>
              <c:strCache>
                <c:ptCount val="1"/>
              </c:strCache>
            </c:strRef>
          </c:tx>
          <c:cat>
            <c:numRef>
              <c:f>Баланси!$X$667:$AD$667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Баланси!$X$671:$AD$671</c:f>
              <c:numCache>
                <c:formatCode>#,##0</c:formatCode>
                <c:ptCount val="7"/>
                <c:pt idx="0">
                  <c:v>3593.991329946783</c:v>
                </c:pt>
                <c:pt idx="1">
                  <c:v>3632.2240554059645</c:v>
                </c:pt>
                <c:pt idx="2">
                  <c:v>3566.4947848549468</c:v>
                </c:pt>
                <c:pt idx="3">
                  <c:v>3513.7751592903155</c:v>
                </c:pt>
                <c:pt idx="4">
                  <c:v>3561.1205655727158</c:v>
                </c:pt>
                <c:pt idx="5">
                  <c:v>3442.7424021271481</c:v>
                </c:pt>
                <c:pt idx="6">
                  <c:v>3265.9368457629416</c:v>
                </c:pt>
              </c:numCache>
            </c:numRef>
          </c:val>
        </c:ser>
        <c:ser>
          <c:idx val="4"/>
          <c:order val="4"/>
          <c:tx>
            <c:strRef>
              <c:f>Баланси!$U$672</c:f>
              <c:strCache>
                <c:ptCount val="1"/>
              </c:strCache>
            </c:strRef>
          </c:tx>
          <c:cat>
            <c:numRef>
              <c:f>Баланси!$X$667:$AD$667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Баланси!$X$672:$AD$672</c:f>
              <c:numCache>
                <c:formatCode>#,##0</c:formatCode>
                <c:ptCount val="7"/>
                <c:pt idx="0">
                  <c:v>3587.7636153705307</c:v>
                </c:pt>
                <c:pt idx="1">
                  <c:v>3599.2048061438722</c:v>
                </c:pt>
                <c:pt idx="2">
                  <c:v>3477.8470586304711</c:v>
                </c:pt>
                <c:pt idx="3">
                  <c:v>3500.7224421179635</c:v>
                </c:pt>
                <c:pt idx="4">
                  <c:v>3198.5039234109909</c:v>
                </c:pt>
                <c:pt idx="5">
                  <c:v>2631.2053864869986</c:v>
                </c:pt>
                <c:pt idx="6">
                  <c:v>2336.3474224486149</c:v>
                </c:pt>
              </c:numCache>
            </c:numRef>
          </c:val>
        </c:ser>
        <c:ser>
          <c:idx val="5"/>
          <c:order val="5"/>
          <c:tx>
            <c:strRef>
              <c:f>Баланси!$U$673</c:f>
              <c:strCache>
                <c:ptCount val="1"/>
              </c:strCache>
            </c:strRef>
          </c:tx>
          <c:cat>
            <c:numRef>
              <c:f>Баланси!$X$667:$AD$667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Баланси!$X$673:$AD$673</c:f>
              <c:numCache>
                <c:formatCode>#,##0</c:formatCode>
                <c:ptCount val="7"/>
                <c:pt idx="0">
                  <c:v>250.42441008391495</c:v>
                </c:pt>
                <c:pt idx="1">
                  <c:v>254.94527316350164</c:v>
                </c:pt>
                <c:pt idx="2">
                  <c:v>248.7404876356527</c:v>
                </c:pt>
                <c:pt idx="3">
                  <c:v>231.79483739053643</c:v>
                </c:pt>
                <c:pt idx="4">
                  <c:v>297.33212684206501</c:v>
                </c:pt>
                <c:pt idx="5">
                  <c:v>128.09969238628995</c:v>
                </c:pt>
                <c:pt idx="6">
                  <c:v>136.07816736981729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85376"/>
        <c:axId val="127686912"/>
      </c:areaChart>
      <c:catAx>
        <c:axId val="12768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686912"/>
        <c:crosses val="autoZero"/>
        <c:auto val="1"/>
        <c:lblAlgn val="ctr"/>
        <c:lblOffset val="100"/>
        <c:noMultiLvlLbl val="0"/>
      </c:catAx>
      <c:valAx>
        <c:axId val="127686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76853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1673675828833038"/>
          <c:y val="2.005370347751043E-3"/>
          <c:w val="0.83156734384848563"/>
          <c:h val="0.20765745110720876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57638333925541E-2"/>
          <c:y val="3.7515977322578553E-2"/>
          <c:w val="0.91135558404676231"/>
          <c:h val="0.87783321431270112"/>
        </c:manualLayout>
      </c:layout>
      <c:areaChart>
        <c:grouping val="stacked"/>
        <c:varyColors val="0"/>
        <c:ser>
          <c:idx val="0"/>
          <c:order val="0"/>
          <c:tx>
            <c:strRef>
              <c:f>Баланси!$V$757</c:f>
              <c:strCache>
                <c:ptCount val="1"/>
                <c:pt idx="0">
                  <c:v>громадські будівлі</c:v>
                </c:pt>
              </c:strCache>
            </c:strRef>
          </c:tx>
          <c:cat>
            <c:numRef>
              <c:f>Баланси!$X$756:$AD$756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Баланси!$X$757:$AD$757</c:f>
              <c:numCache>
                <c:formatCode>#,##0.0</c:formatCode>
                <c:ptCount val="7"/>
                <c:pt idx="0">
                  <c:v>15.304774209511189</c:v>
                </c:pt>
                <c:pt idx="1">
                  <c:v>15.304774209511189</c:v>
                </c:pt>
                <c:pt idx="2">
                  <c:v>15.304774209511189</c:v>
                </c:pt>
                <c:pt idx="3">
                  <c:v>15.304774209511189</c:v>
                </c:pt>
                <c:pt idx="4">
                  <c:v>15.304774209511189</c:v>
                </c:pt>
                <c:pt idx="5">
                  <c:v>15.304774209511189</c:v>
                </c:pt>
                <c:pt idx="6">
                  <c:v>15.304774209511189</c:v>
                </c:pt>
              </c:numCache>
            </c:numRef>
          </c:val>
        </c:ser>
        <c:ser>
          <c:idx val="1"/>
          <c:order val="1"/>
          <c:tx>
            <c:strRef>
              <c:f>Баланси!$V$758</c:f>
              <c:strCache>
                <c:ptCount val="1"/>
                <c:pt idx="0">
                  <c:v>житлові будівлі</c:v>
                </c:pt>
              </c:strCache>
            </c:strRef>
          </c:tx>
          <c:cat>
            <c:numRef>
              <c:f>Баланси!$X$756:$AD$756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Баланси!$X$758:$AD$758</c:f>
              <c:numCache>
                <c:formatCode>#,##0.0</c:formatCode>
                <c:ptCount val="7"/>
                <c:pt idx="0">
                  <c:v>116.29594571351998</c:v>
                </c:pt>
                <c:pt idx="1">
                  <c:v>150.94868630400001</c:v>
                </c:pt>
                <c:pt idx="2">
                  <c:v>141.72054914111999</c:v>
                </c:pt>
                <c:pt idx="3">
                  <c:v>121.30695515069999</c:v>
                </c:pt>
                <c:pt idx="4">
                  <c:v>178.62175040917998</c:v>
                </c:pt>
                <c:pt idx="5">
                  <c:v>174.48301758102002</c:v>
                </c:pt>
                <c:pt idx="6">
                  <c:v>168.39809134802999</c:v>
                </c:pt>
              </c:numCache>
            </c:numRef>
          </c:val>
        </c:ser>
        <c:ser>
          <c:idx val="2"/>
          <c:order val="2"/>
          <c:tx>
            <c:strRef>
              <c:f>Баланси!$V$759</c:f>
              <c:strCache>
                <c:ptCount val="1"/>
                <c:pt idx="0">
                  <c:v>сфера теплопостачання</c:v>
                </c:pt>
              </c:strCache>
            </c:strRef>
          </c:tx>
          <c:cat>
            <c:numRef>
              <c:f>Баланси!$X$756:$AD$756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Баланси!$X$759:$AD$759</c:f>
              <c:numCache>
                <c:formatCode>#,##0.0</c:formatCode>
                <c:ptCount val="7"/>
                <c:pt idx="0">
                  <c:v>99.168080605685219</c:v>
                </c:pt>
                <c:pt idx="1">
                  <c:v>139.57707923756726</c:v>
                </c:pt>
                <c:pt idx="2">
                  <c:v>111.92871039426521</c:v>
                </c:pt>
                <c:pt idx="3">
                  <c:v>84.386119872577098</c:v>
                </c:pt>
                <c:pt idx="4">
                  <c:v>164.11508939945946</c:v>
                </c:pt>
                <c:pt idx="5">
                  <c:v>255.4058306983784</c:v>
                </c:pt>
                <c:pt idx="6">
                  <c:v>162.4584597608108</c:v>
                </c:pt>
              </c:numCache>
            </c:numRef>
          </c:val>
        </c:ser>
        <c:ser>
          <c:idx val="3"/>
          <c:order val="3"/>
          <c:tx>
            <c:strRef>
              <c:f>Баланси!$V$760</c:f>
              <c:strCache>
                <c:ptCount val="1"/>
                <c:pt idx="0">
                  <c:v>сфера водопостачання і водовідведення</c:v>
                </c:pt>
              </c:strCache>
            </c:strRef>
          </c:tx>
          <c:cat>
            <c:numRef>
              <c:f>Баланси!$X$756:$AD$756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Баланси!$X$760:$AD$760</c:f>
              <c:numCache>
                <c:formatCode>#,##0.0</c:formatCode>
                <c:ptCount val="7"/>
                <c:pt idx="0">
                  <c:v>7.9006346622458343</c:v>
                </c:pt>
                <c:pt idx="1">
                  <c:v>9.1735575599250012</c:v>
                </c:pt>
                <c:pt idx="2">
                  <c:v>9.7967789966000005</c:v>
                </c:pt>
                <c:pt idx="3">
                  <c:v>9.0116425100000015</c:v>
                </c:pt>
                <c:pt idx="4">
                  <c:v>11.603405149999999</c:v>
                </c:pt>
                <c:pt idx="5">
                  <c:v>19.039206209999996</c:v>
                </c:pt>
                <c:pt idx="6">
                  <c:v>21.206344128599998</c:v>
                </c:pt>
              </c:numCache>
            </c:numRef>
          </c:val>
        </c:ser>
        <c:ser>
          <c:idx val="4"/>
          <c:order val="4"/>
          <c:tx>
            <c:strRef>
              <c:f>Баланси!$V$761</c:f>
              <c:strCache>
                <c:ptCount val="1"/>
                <c:pt idx="0">
                  <c:v>сфера управління побутовими відходами</c:v>
                </c:pt>
              </c:strCache>
            </c:strRef>
          </c:tx>
          <c:cat>
            <c:numRef>
              <c:f>Баланси!$X$756:$AD$756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Баланси!$X$761:$AD$761</c:f>
              <c:numCache>
                <c:formatCode>#,##0.0</c:formatCode>
                <c:ptCount val="7"/>
                <c:pt idx="0">
                  <c:v>8.2161781875868769</c:v>
                </c:pt>
                <c:pt idx="1">
                  <c:v>9.3368034017835555</c:v>
                </c:pt>
                <c:pt idx="2">
                  <c:v>9.6576729562812371</c:v>
                </c:pt>
                <c:pt idx="3">
                  <c:v>8.3881352844969985</c:v>
                </c:pt>
                <c:pt idx="4">
                  <c:v>10.130543413582878</c:v>
                </c:pt>
                <c:pt idx="5">
                  <c:v>13.859071116993395</c:v>
                </c:pt>
                <c:pt idx="6">
                  <c:v>13.958932810337304</c:v>
                </c:pt>
              </c:numCache>
            </c:numRef>
          </c:val>
        </c:ser>
        <c:ser>
          <c:idx val="5"/>
          <c:order val="5"/>
          <c:tx>
            <c:strRef>
              <c:f>Баланси!$V$762</c:f>
              <c:strCache>
                <c:ptCount val="1"/>
                <c:pt idx="0">
                  <c:v>зовнішнє освітлення</c:v>
                </c:pt>
              </c:strCache>
            </c:strRef>
          </c:tx>
          <c:cat>
            <c:numRef>
              <c:f>Баланси!$X$756:$AD$756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Баланси!$X$762:$AD$762</c:f>
              <c:numCache>
                <c:formatCode>#,##0.0</c:formatCode>
                <c:ptCount val="7"/>
                <c:pt idx="0">
                  <c:v>0.72967631573643188</c:v>
                </c:pt>
                <c:pt idx="1">
                  <c:v>0.85785338185011695</c:v>
                </c:pt>
                <c:pt idx="2">
                  <c:v>0.91510019051555669</c:v>
                </c:pt>
                <c:pt idx="3">
                  <c:v>0.74814821972204193</c:v>
                </c:pt>
                <c:pt idx="4">
                  <c:v>1.1020586300228152</c:v>
                </c:pt>
                <c:pt idx="5">
                  <c:v>0.90974488822378252</c:v>
                </c:pt>
                <c:pt idx="6">
                  <c:v>1.1238430160721515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69440"/>
        <c:axId val="127470976"/>
      </c:areaChart>
      <c:catAx>
        <c:axId val="1274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470976"/>
        <c:crosses val="autoZero"/>
        <c:auto val="1"/>
        <c:lblAlgn val="ctr"/>
        <c:lblOffset val="100"/>
        <c:noMultiLvlLbl val="0"/>
      </c:catAx>
      <c:valAx>
        <c:axId val="1274709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crossAx val="1274694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156122029528568"/>
          <c:y val="1.5985304588165558E-3"/>
          <c:w val="0.73276878644506382"/>
          <c:h val="0.206105066660423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50604263290828E-2"/>
          <c:y val="3.6910677688754209E-2"/>
          <c:w val="0.8892366992183437"/>
          <c:h val="0.87980430812177834"/>
        </c:manualLayout>
      </c:layout>
      <c:areaChart>
        <c:grouping val="stacked"/>
        <c:varyColors val="0"/>
        <c:ser>
          <c:idx val="0"/>
          <c:order val="0"/>
          <c:tx>
            <c:strRef>
              <c:f>Баланси!$V$757</c:f>
              <c:strCache>
                <c:ptCount val="1"/>
                <c:pt idx="0">
                  <c:v>громадські будівлі</c:v>
                </c:pt>
              </c:strCache>
            </c:strRef>
          </c:tx>
          <c:cat>
            <c:numRef>
              <c:f>Баланси!$X$756:$AD$756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Баланси!$X$757:$AD$757</c:f>
              <c:numCache>
                <c:formatCode>#,##0.0</c:formatCode>
                <c:ptCount val="7"/>
                <c:pt idx="0">
                  <c:v>15.304774209511189</c:v>
                </c:pt>
                <c:pt idx="1">
                  <c:v>15.304774209511189</c:v>
                </c:pt>
                <c:pt idx="2">
                  <c:v>15.304774209511189</c:v>
                </c:pt>
                <c:pt idx="3">
                  <c:v>15.304774209511189</c:v>
                </c:pt>
                <c:pt idx="4">
                  <c:v>15.304774209511189</c:v>
                </c:pt>
                <c:pt idx="5">
                  <c:v>15.304774209511189</c:v>
                </c:pt>
                <c:pt idx="6">
                  <c:v>15.304774209511189</c:v>
                </c:pt>
              </c:numCache>
            </c:numRef>
          </c:val>
        </c:ser>
        <c:ser>
          <c:idx val="1"/>
          <c:order val="1"/>
          <c:tx>
            <c:strRef>
              <c:f>Баланси!$V$758</c:f>
              <c:strCache>
                <c:ptCount val="1"/>
                <c:pt idx="0">
                  <c:v>житлові будівлі</c:v>
                </c:pt>
              </c:strCache>
            </c:strRef>
          </c:tx>
          <c:cat>
            <c:numRef>
              <c:f>Баланси!$X$756:$AD$756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Баланси!$X$758:$AD$758</c:f>
              <c:numCache>
                <c:formatCode>#,##0.0</c:formatCode>
                <c:ptCount val="7"/>
                <c:pt idx="0">
                  <c:v>116.29594571351998</c:v>
                </c:pt>
                <c:pt idx="1">
                  <c:v>150.94868630400001</c:v>
                </c:pt>
                <c:pt idx="2">
                  <c:v>141.72054914111999</c:v>
                </c:pt>
                <c:pt idx="3">
                  <c:v>121.30695515069999</c:v>
                </c:pt>
                <c:pt idx="4">
                  <c:v>178.62175040917998</c:v>
                </c:pt>
                <c:pt idx="5">
                  <c:v>174.48301758102002</c:v>
                </c:pt>
                <c:pt idx="6">
                  <c:v>168.39809134802999</c:v>
                </c:pt>
              </c:numCache>
            </c:numRef>
          </c:val>
        </c:ser>
        <c:ser>
          <c:idx val="2"/>
          <c:order val="2"/>
          <c:tx>
            <c:strRef>
              <c:f>Баланси!$V$759</c:f>
              <c:strCache>
                <c:ptCount val="1"/>
                <c:pt idx="0">
                  <c:v>сфера теплопостачання</c:v>
                </c:pt>
              </c:strCache>
            </c:strRef>
          </c:tx>
          <c:cat>
            <c:numRef>
              <c:f>Баланси!$X$756:$AD$756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Баланси!$X$759:$AD$759</c:f>
              <c:numCache>
                <c:formatCode>#,##0.0</c:formatCode>
                <c:ptCount val="7"/>
                <c:pt idx="0">
                  <c:v>99.168080605685219</c:v>
                </c:pt>
                <c:pt idx="1">
                  <c:v>139.57707923756726</c:v>
                </c:pt>
                <c:pt idx="2">
                  <c:v>111.92871039426521</c:v>
                </c:pt>
                <c:pt idx="3">
                  <c:v>84.386119872577098</c:v>
                </c:pt>
                <c:pt idx="4">
                  <c:v>164.11508939945946</c:v>
                </c:pt>
                <c:pt idx="5">
                  <c:v>255.4058306983784</c:v>
                </c:pt>
                <c:pt idx="6">
                  <c:v>162.4584597608108</c:v>
                </c:pt>
              </c:numCache>
            </c:numRef>
          </c:val>
        </c:ser>
        <c:ser>
          <c:idx val="3"/>
          <c:order val="3"/>
          <c:tx>
            <c:strRef>
              <c:f>Баланси!$V$760</c:f>
              <c:strCache>
                <c:ptCount val="1"/>
                <c:pt idx="0">
                  <c:v>сфера водопостачання і водовідведення</c:v>
                </c:pt>
              </c:strCache>
            </c:strRef>
          </c:tx>
          <c:cat>
            <c:numRef>
              <c:f>Баланси!$X$756:$AD$756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Баланси!$X$760:$AD$760</c:f>
              <c:numCache>
                <c:formatCode>#,##0.0</c:formatCode>
                <c:ptCount val="7"/>
                <c:pt idx="0">
                  <c:v>7.9006346622458343</c:v>
                </c:pt>
                <c:pt idx="1">
                  <c:v>9.1735575599250012</c:v>
                </c:pt>
                <c:pt idx="2">
                  <c:v>9.7967789966000005</c:v>
                </c:pt>
                <c:pt idx="3">
                  <c:v>9.0116425100000015</c:v>
                </c:pt>
                <c:pt idx="4">
                  <c:v>11.603405149999999</c:v>
                </c:pt>
                <c:pt idx="5">
                  <c:v>19.039206209999996</c:v>
                </c:pt>
                <c:pt idx="6">
                  <c:v>21.206344128599998</c:v>
                </c:pt>
              </c:numCache>
            </c:numRef>
          </c:val>
        </c:ser>
        <c:ser>
          <c:idx val="4"/>
          <c:order val="4"/>
          <c:tx>
            <c:strRef>
              <c:f>Баланси!$V$761</c:f>
              <c:strCache>
                <c:ptCount val="1"/>
                <c:pt idx="0">
                  <c:v>сфера управління побутовими відходами</c:v>
                </c:pt>
              </c:strCache>
            </c:strRef>
          </c:tx>
          <c:cat>
            <c:numRef>
              <c:f>Баланси!$X$756:$AD$756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Баланси!$X$761:$AD$761</c:f>
              <c:numCache>
                <c:formatCode>#,##0.0</c:formatCode>
                <c:ptCount val="7"/>
                <c:pt idx="0">
                  <c:v>8.2161781875868769</c:v>
                </c:pt>
                <c:pt idx="1">
                  <c:v>9.3368034017835555</c:v>
                </c:pt>
                <c:pt idx="2">
                  <c:v>9.6576729562812371</c:v>
                </c:pt>
                <c:pt idx="3">
                  <c:v>8.3881352844969985</c:v>
                </c:pt>
                <c:pt idx="4">
                  <c:v>10.130543413582878</c:v>
                </c:pt>
                <c:pt idx="5">
                  <c:v>13.859071116993395</c:v>
                </c:pt>
                <c:pt idx="6">
                  <c:v>13.958932810337304</c:v>
                </c:pt>
              </c:numCache>
            </c:numRef>
          </c:val>
        </c:ser>
        <c:ser>
          <c:idx val="5"/>
          <c:order val="5"/>
          <c:tx>
            <c:strRef>
              <c:f>Баланси!$V$762</c:f>
              <c:strCache>
                <c:ptCount val="1"/>
                <c:pt idx="0">
                  <c:v>зовнішнє освітлення</c:v>
                </c:pt>
              </c:strCache>
            </c:strRef>
          </c:tx>
          <c:cat>
            <c:numRef>
              <c:f>Баланси!$X$756:$AD$756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Баланси!$X$762:$AD$762</c:f>
              <c:numCache>
                <c:formatCode>#,##0.0</c:formatCode>
                <c:ptCount val="7"/>
                <c:pt idx="0">
                  <c:v>0.72967631573643188</c:v>
                </c:pt>
                <c:pt idx="1">
                  <c:v>0.85785338185011695</c:v>
                </c:pt>
                <c:pt idx="2">
                  <c:v>0.91510019051555669</c:v>
                </c:pt>
                <c:pt idx="3">
                  <c:v>0.74814821972204193</c:v>
                </c:pt>
                <c:pt idx="4">
                  <c:v>1.1020586300228152</c:v>
                </c:pt>
                <c:pt idx="5">
                  <c:v>0.90974488822378252</c:v>
                </c:pt>
                <c:pt idx="6">
                  <c:v>1.1238430160721515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11552"/>
        <c:axId val="127521536"/>
      </c:areaChart>
      <c:catAx>
        <c:axId val="12751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521536"/>
        <c:crosses val="autoZero"/>
        <c:auto val="1"/>
        <c:lblAlgn val="ctr"/>
        <c:lblOffset val="100"/>
        <c:noMultiLvlLbl val="0"/>
      </c:catAx>
      <c:valAx>
        <c:axId val="1275215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crossAx val="1275115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4896231324982164E-2"/>
          <c:y val="4.3712093468028346E-2"/>
          <c:w val="0.56141119940811612"/>
          <c:h val="0.23104657040533369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55242756128329E-2"/>
          <c:y val="0.13878866078334234"/>
          <c:w val="0.88540986212524242"/>
          <c:h val="0.79109903581648688"/>
        </c:manualLayout>
      </c:layout>
      <c:areaChart>
        <c:grouping val="stacked"/>
        <c:varyColors val="0"/>
        <c:ser>
          <c:idx val="1"/>
          <c:order val="0"/>
          <c:tx>
            <c:strRef>
              <c:f>Баланси!$V$902</c:f>
              <c:strCache>
                <c:ptCount val="1"/>
                <c:pt idx="0">
                  <c:v>Громадські будівлі</c:v>
                </c:pt>
              </c:strCache>
            </c:strRef>
          </c:tx>
          <c:cat>
            <c:numRef>
              <c:f>Баланси!$X$900:$AK$900</c:f>
              <c:numCache>
                <c:formatCode>General</c:formatCode>
                <c:ptCount val="1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</c:numCache>
            </c:numRef>
          </c:cat>
          <c:val>
            <c:numRef>
              <c:f>Баланси!$X$902:$AK$902</c:f>
              <c:numCache>
                <c:formatCode>#,##0</c:formatCode>
                <c:ptCount val="14"/>
                <c:pt idx="0">
                  <c:v>12003.902154140256</c:v>
                </c:pt>
                <c:pt idx="1">
                  <c:v>13260.597123300015</c:v>
                </c:pt>
                <c:pt idx="2">
                  <c:v>11148.999566585229</c:v>
                </c:pt>
                <c:pt idx="3">
                  <c:v>11968.736430967079</c:v>
                </c:pt>
                <c:pt idx="4">
                  <c:v>9514.1583419672224</c:v>
                </c:pt>
                <c:pt idx="5">
                  <c:v>10223.295650356129</c:v>
                </c:pt>
                <c:pt idx="6">
                  <c:v>9353.204436224898</c:v>
                </c:pt>
                <c:pt idx="7">
                  <c:v>13206.144450681404</c:v>
                </c:pt>
                <c:pt idx="8">
                  <c:v>13234.725366984423</c:v>
                </c:pt>
                <c:pt idx="9">
                  <c:v>12928.378903281773</c:v>
                </c:pt>
                <c:pt idx="10">
                  <c:v>11925.259677000691</c:v>
                </c:pt>
                <c:pt idx="11">
                  <c:v>10785.689763146096</c:v>
                </c:pt>
                <c:pt idx="12">
                  <c:v>9693.710036693501</c:v>
                </c:pt>
                <c:pt idx="13">
                  <c:v>8822.1785263883066</c:v>
                </c:pt>
              </c:numCache>
            </c:numRef>
          </c:val>
        </c:ser>
        <c:ser>
          <c:idx val="2"/>
          <c:order val="1"/>
          <c:tx>
            <c:strRef>
              <c:f>Баланси!$V$903</c:f>
              <c:strCache>
                <c:ptCount val="1"/>
                <c:pt idx="0">
                  <c:v>Житлові будівлі</c:v>
                </c:pt>
              </c:strCache>
            </c:strRef>
          </c:tx>
          <c:cat>
            <c:numRef>
              <c:f>Баланси!$X$900:$AK$900</c:f>
              <c:numCache>
                <c:formatCode>General</c:formatCode>
                <c:ptCount val="1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</c:numCache>
            </c:numRef>
          </c:cat>
          <c:val>
            <c:numRef>
              <c:f>Баланси!$X$903:$AK$903</c:f>
              <c:numCache>
                <c:formatCode>#,##0</c:formatCode>
                <c:ptCount val="14"/>
                <c:pt idx="0">
                  <c:v>106260.723598</c:v>
                </c:pt>
                <c:pt idx="1">
                  <c:v>113985.54920000001</c:v>
                </c:pt>
                <c:pt idx="2">
                  <c:v>104517.619448</c:v>
                </c:pt>
                <c:pt idx="3">
                  <c:v>100154.60982900001</c:v>
                </c:pt>
                <c:pt idx="4">
                  <c:v>111080.34703800001</c:v>
                </c:pt>
                <c:pt idx="5">
                  <c:v>97611.426632000032</c:v>
                </c:pt>
                <c:pt idx="6">
                  <c:v>94220.737373000011</c:v>
                </c:pt>
                <c:pt idx="7">
                  <c:v>114707.20820271142</c:v>
                </c:pt>
                <c:pt idx="8">
                  <c:v>114213.01236035321</c:v>
                </c:pt>
                <c:pt idx="9">
                  <c:v>113334.69212560881</c:v>
                </c:pt>
                <c:pt idx="10">
                  <c:v>111925.4622100807</c:v>
                </c:pt>
                <c:pt idx="11">
                  <c:v>109429.45797269995</c:v>
                </c:pt>
                <c:pt idx="12">
                  <c:v>106951.23461211578</c:v>
                </c:pt>
                <c:pt idx="13">
                  <c:v>101722.81886616979</c:v>
                </c:pt>
              </c:numCache>
            </c:numRef>
          </c:val>
        </c:ser>
        <c:ser>
          <c:idx val="3"/>
          <c:order val="2"/>
          <c:tx>
            <c:strRef>
              <c:f>Баланси!$V$904</c:f>
              <c:strCache>
                <c:ptCount val="1"/>
                <c:pt idx="0">
                  <c:v>Сфера теплопостачання</c:v>
                </c:pt>
              </c:strCache>
            </c:strRef>
          </c:tx>
          <c:cat>
            <c:numRef>
              <c:f>Баланси!$X$900:$AK$900</c:f>
              <c:numCache>
                <c:formatCode>General</c:formatCode>
                <c:ptCount val="1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</c:numCache>
            </c:numRef>
          </c:cat>
          <c:val>
            <c:numRef>
              <c:f>Баланси!$X$904:$AK$904</c:f>
              <c:numCache>
                <c:formatCode>#,##0</c:formatCode>
                <c:ptCount val="14"/>
                <c:pt idx="0">
                  <c:v>18216.642782245701</c:v>
                </c:pt>
                <c:pt idx="1">
                  <c:v>17410.56247130621</c:v>
                </c:pt>
                <c:pt idx="2">
                  <c:v>20316.738740560806</c:v>
                </c:pt>
                <c:pt idx="3">
                  <c:v>15774.378304851369</c:v>
                </c:pt>
                <c:pt idx="4">
                  <c:v>20294.127868022217</c:v>
                </c:pt>
                <c:pt idx="5">
                  <c:v>16169.279858673774</c:v>
                </c:pt>
                <c:pt idx="6">
                  <c:v>19073.496123256406</c:v>
                </c:pt>
                <c:pt idx="7">
                  <c:v>20294.066940649416</c:v>
                </c:pt>
                <c:pt idx="8">
                  <c:v>17637.72461438652</c:v>
                </c:pt>
                <c:pt idx="9">
                  <c:v>18592.697740833901</c:v>
                </c:pt>
                <c:pt idx="10">
                  <c:v>16826.755652327418</c:v>
                </c:pt>
                <c:pt idx="11">
                  <c:v>15723.40092664459</c:v>
                </c:pt>
                <c:pt idx="12">
                  <c:v>14671.598173414917</c:v>
                </c:pt>
                <c:pt idx="13">
                  <c:v>9625.8877872218618</c:v>
                </c:pt>
              </c:numCache>
            </c:numRef>
          </c:val>
        </c:ser>
        <c:ser>
          <c:idx val="4"/>
          <c:order val="3"/>
          <c:tx>
            <c:strRef>
              <c:f>Баланси!$V$905</c:f>
              <c:strCache>
                <c:ptCount val="1"/>
                <c:pt idx="0">
                  <c:v>Сфера водопостачання і водовідведення</c:v>
                </c:pt>
              </c:strCache>
            </c:strRef>
          </c:tx>
          <c:cat>
            <c:numRef>
              <c:f>Баланси!$X$900:$AK$900</c:f>
              <c:numCache>
                <c:formatCode>General</c:formatCode>
                <c:ptCount val="1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</c:numCache>
            </c:numRef>
          </c:cat>
          <c:val>
            <c:numRef>
              <c:f>Баланси!$X$905:$AK$905</c:f>
              <c:numCache>
                <c:formatCode>#,##0</c:formatCode>
                <c:ptCount val="14"/>
                <c:pt idx="0">
                  <c:v>3593.991329946783</c:v>
                </c:pt>
                <c:pt idx="1">
                  <c:v>3632.2240554059645</c:v>
                </c:pt>
                <c:pt idx="2">
                  <c:v>3566.4947848549468</c:v>
                </c:pt>
                <c:pt idx="3">
                  <c:v>3513.7751592903155</c:v>
                </c:pt>
                <c:pt idx="4">
                  <c:v>3561.1205655727158</c:v>
                </c:pt>
                <c:pt idx="5">
                  <c:v>3442.7424021271481</c:v>
                </c:pt>
                <c:pt idx="6">
                  <c:v>3265.9368457629416</c:v>
                </c:pt>
                <c:pt idx="7">
                  <c:v>3491.066948789382</c:v>
                </c:pt>
                <c:pt idx="8">
                  <c:v>2646.0742814604973</c:v>
                </c:pt>
                <c:pt idx="9">
                  <c:v>2381.5548386451137</c:v>
                </c:pt>
                <c:pt idx="10">
                  <c:v>2182.1862190364182</c:v>
                </c:pt>
                <c:pt idx="11">
                  <c:v>1656.2956203817785</c:v>
                </c:pt>
                <c:pt idx="12">
                  <c:v>1675.8003860194135</c:v>
                </c:pt>
                <c:pt idx="13">
                  <c:v>1698.9296867353432</c:v>
                </c:pt>
              </c:numCache>
            </c:numRef>
          </c:val>
        </c:ser>
        <c:ser>
          <c:idx val="5"/>
          <c:order val="4"/>
          <c:tx>
            <c:strRef>
              <c:f>Баланси!$V$906</c:f>
              <c:strCache>
                <c:ptCount val="1"/>
                <c:pt idx="0">
                  <c:v>Сфера управління побутовими відходами</c:v>
                </c:pt>
              </c:strCache>
            </c:strRef>
          </c:tx>
          <c:cat>
            <c:numRef>
              <c:f>Баланси!$X$900:$AK$900</c:f>
              <c:numCache>
                <c:formatCode>General</c:formatCode>
                <c:ptCount val="1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</c:numCache>
            </c:numRef>
          </c:cat>
          <c:val>
            <c:numRef>
              <c:f>Баланси!$X$906:$AK$906</c:f>
              <c:numCache>
                <c:formatCode>#,##0</c:formatCode>
                <c:ptCount val="14"/>
                <c:pt idx="0">
                  <c:v>3587.7636153705307</c:v>
                </c:pt>
                <c:pt idx="1">
                  <c:v>3599.2048061438722</c:v>
                </c:pt>
                <c:pt idx="2">
                  <c:v>3477.8470586304711</c:v>
                </c:pt>
                <c:pt idx="3">
                  <c:v>3500.7224421179635</c:v>
                </c:pt>
                <c:pt idx="4">
                  <c:v>3198.5039234109909</c:v>
                </c:pt>
                <c:pt idx="5">
                  <c:v>2631.2053864869986</c:v>
                </c:pt>
                <c:pt idx="6">
                  <c:v>2336.3474224486149</c:v>
                </c:pt>
                <c:pt idx="7">
                  <c:v>3357.6434986697841</c:v>
                </c:pt>
                <c:pt idx="8">
                  <c:v>3374.4034433401694</c:v>
                </c:pt>
                <c:pt idx="9">
                  <c:v>3236.8133256566407</c:v>
                </c:pt>
                <c:pt idx="10">
                  <c:v>3193.3752799763797</c:v>
                </c:pt>
                <c:pt idx="11">
                  <c:v>3116.2202513044713</c:v>
                </c:pt>
                <c:pt idx="12">
                  <c:v>3043.5148417797755</c:v>
                </c:pt>
                <c:pt idx="13">
                  <c:v>2154.5323185835896</c:v>
                </c:pt>
              </c:numCache>
            </c:numRef>
          </c:val>
        </c:ser>
        <c:ser>
          <c:idx val="6"/>
          <c:order val="5"/>
          <c:tx>
            <c:strRef>
              <c:f>Баланси!$V$907</c:f>
              <c:strCache>
                <c:ptCount val="1"/>
                <c:pt idx="0">
                  <c:v>Зовнішнє освітлення</c:v>
                </c:pt>
              </c:strCache>
            </c:strRef>
          </c:tx>
          <c:cat>
            <c:numRef>
              <c:f>Баланси!$X$900:$AK$900</c:f>
              <c:numCache>
                <c:formatCode>General</c:formatCode>
                <c:ptCount val="1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</c:numCache>
            </c:numRef>
          </c:cat>
          <c:val>
            <c:numRef>
              <c:f>Баланси!$X$907:$AI$907</c:f>
              <c:numCache>
                <c:formatCode>#,##0</c:formatCode>
                <c:ptCount val="12"/>
                <c:pt idx="0">
                  <c:v>250.42441008391495</c:v>
                </c:pt>
                <c:pt idx="1">
                  <c:v>254.94527316350164</c:v>
                </c:pt>
                <c:pt idx="2">
                  <c:v>248.7404876356527</c:v>
                </c:pt>
                <c:pt idx="3">
                  <c:v>231.79483739053643</c:v>
                </c:pt>
                <c:pt idx="4">
                  <c:v>297.33212684206501</c:v>
                </c:pt>
                <c:pt idx="5">
                  <c:v>128.09969238628995</c:v>
                </c:pt>
                <c:pt idx="6">
                  <c:v>136.07816736981729</c:v>
                </c:pt>
                <c:pt idx="7">
                  <c:v>259.79168374433686</c:v>
                </c:pt>
                <c:pt idx="8">
                  <c:v>278.70414774114585</c:v>
                </c:pt>
                <c:pt idx="9">
                  <c:v>274.65500290106087</c:v>
                </c:pt>
                <c:pt idx="10">
                  <c:v>268.36807300914472</c:v>
                </c:pt>
                <c:pt idx="11">
                  <c:v>252.1383415087403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62112"/>
        <c:axId val="127563648"/>
      </c:areaChart>
      <c:catAx>
        <c:axId val="1275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563648"/>
        <c:crosses val="autoZero"/>
        <c:auto val="1"/>
        <c:lblAlgn val="ctr"/>
        <c:lblOffset val="100"/>
        <c:noMultiLvlLbl val="0"/>
      </c:catAx>
      <c:valAx>
        <c:axId val="127563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75621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035083110162285"/>
          <c:y val="3.9618043759795357E-2"/>
          <c:w val="0.81889551827555873"/>
          <c:h val="0.20156403576844448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77510450082629E-2"/>
          <c:y val="0.13828695617167799"/>
          <c:w val="0.90838679887236318"/>
          <c:h val="0.75716785125635244"/>
        </c:manualLayout>
      </c:layout>
      <c:areaChart>
        <c:grouping val="standard"/>
        <c:varyColors val="0"/>
        <c:ser>
          <c:idx val="1"/>
          <c:order val="1"/>
          <c:tx>
            <c:strRef>
              <c:f>Баланси!$V$878</c:f>
              <c:strCache>
                <c:ptCount val="1"/>
                <c:pt idx="0">
                  <c:v>Споживання ПЕР з врахуванням МЕП</c:v>
                </c:pt>
              </c:strCache>
            </c:strRef>
          </c:tx>
          <c:spPr>
            <a:solidFill>
              <a:schemeClr val="accent1"/>
            </a:solidFill>
          </c:spPr>
          <c:val>
            <c:numRef>
              <c:f>Баланси!$X$878:$AK$878</c:f>
              <c:numCache>
                <c:formatCode>#,##0</c:formatCode>
                <c:ptCount val="14"/>
                <c:pt idx="0">
                  <c:v>143913.44788978717</c:v>
                </c:pt>
                <c:pt idx="1">
                  <c:v>152143.08292931959</c:v>
                </c:pt>
                <c:pt idx="2">
                  <c:v>143276.4400862671</c:v>
                </c:pt>
                <c:pt idx="3">
                  <c:v>135144.01700361728</c:v>
                </c:pt>
                <c:pt idx="4">
                  <c:v>147945.58986381523</c:v>
                </c:pt>
                <c:pt idx="5">
                  <c:v>130206.04962203036</c:v>
                </c:pt>
                <c:pt idx="6">
                  <c:v>128385.8003680627</c:v>
                </c:pt>
                <c:pt idx="7">
                  <c:v>154667.76037430964</c:v>
                </c:pt>
                <c:pt idx="8">
                  <c:v>150413.03282289274</c:v>
                </c:pt>
                <c:pt idx="9">
                  <c:v>148902.73591175696</c:v>
                </c:pt>
                <c:pt idx="10">
                  <c:v>143482.70192449033</c:v>
                </c:pt>
                <c:pt idx="11">
                  <c:v>134838.17823818742</c:v>
                </c:pt>
                <c:pt idx="12">
                  <c:v>127050.22625100943</c:v>
                </c:pt>
                <c:pt idx="13">
                  <c:v>114994.53664062166</c:v>
                </c:pt>
              </c:numCache>
            </c:numRef>
          </c:val>
        </c:ser>
        <c:ser>
          <c:idx val="2"/>
          <c:order val="2"/>
          <c:tx>
            <c:strRef>
              <c:f>Баланси!$V$879</c:f>
              <c:strCache>
                <c:ptCount val="1"/>
                <c:pt idx="0">
                  <c:v>Заміщення традиційних джерел енергі на ВДЕ</c:v>
                </c:pt>
              </c:strCache>
            </c:strRef>
          </c:tx>
          <c:val>
            <c:numRef>
              <c:f>Баланси!$X$879:$AK$879</c:f>
              <c:numCache>
                <c:formatCode>General</c:formatCode>
                <c:ptCount val="14"/>
                <c:pt idx="7" formatCode="#,##0">
                  <c:v>648.16135093610842</c:v>
                </c:pt>
                <c:pt idx="8" formatCode="#,##0">
                  <c:v>971.61139137321356</c:v>
                </c:pt>
                <c:pt idx="9" formatCode="#,##0">
                  <c:v>1846.0560251703293</c:v>
                </c:pt>
                <c:pt idx="10" formatCode="#,##0">
                  <c:v>2838.7051869404213</c:v>
                </c:pt>
                <c:pt idx="11" formatCode="#,##0">
                  <c:v>6125.0246374982335</c:v>
                </c:pt>
                <c:pt idx="12" formatCode="#,##0">
                  <c:v>9237.1074112067436</c:v>
                </c:pt>
                <c:pt idx="13" formatCode="#,##0">
                  <c:v>9237.1074112067436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97952"/>
        <c:axId val="127730816"/>
      </c:areaChart>
      <c:lineChart>
        <c:grouping val="standard"/>
        <c:varyColors val="0"/>
        <c:ser>
          <c:idx val="0"/>
          <c:order val="0"/>
          <c:tx>
            <c:strRef>
              <c:f>Баланси!$V$877</c:f>
              <c:strCache>
                <c:ptCount val="1"/>
                <c:pt idx="0">
                  <c:v>Базовий лінія споживання ПЕР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Баланси!$X$876:$AK$876</c:f>
              <c:numCache>
                <c:formatCode>General</c:formatCode>
                <c:ptCount val="1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</c:numCache>
            </c:numRef>
          </c:cat>
          <c:val>
            <c:numRef>
              <c:f>Баланси!$X$877:$AK$877</c:f>
              <c:numCache>
                <c:formatCode>#,##0</c:formatCode>
                <c:ptCount val="14"/>
                <c:pt idx="0">
                  <c:v>143913.44788978717</c:v>
                </c:pt>
                <c:pt idx="1">
                  <c:v>152143.08292931959</c:v>
                </c:pt>
                <c:pt idx="2">
                  <c:v>143276.4400862671</c:v>
                </c:pt>
                <c:pt idx="3">
                  <c:v>135144.01700361728</c:v>
                </c:pt>
                <c:pt idx="4">
                  <c:v>147945.58986381523</c:v>
                </c:pt>
                <c:pt idx="5">
                  <c:v>130206.04962203036</c:v>
                </c:pt>
                <c:pt idx="6">
                  <c:v>128385.8003680627</c:v>
                </c:pt>
                <c:pt idx="7">
                  <c:v>155327.76646934022</c:v>
                </c:pt>
                <c:pt idx="8">
                  <c:v>154508.1135030294</c:v>
                </c:pt>
                <c:pt idx="9">
                  <c:v>156415.73573161411</c:v>
                </c:pt>
                <c:pt idx="10">
                  <c:v>155484.28257346892</c:v>
                </c:pt>
                <c:pt idx="11">
                  <c:v>155155.03070016368</c:v>
                </c:pt>
                <c:pt idx="12">
                  <c:v>154890.6921305196</c:v>
                </c:pt>
                <c:pt idx="13">
                  <c:v>154692.74938513452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597952"/>
        <c:axId val="127730816"/>
      </c:lineChart>
      <c:catAx>
        <c:axId val="127597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27730816"/>
        <c:crosses val="autoZero"/>
        <c:auto val="1"/>
        <c:lblAlgn val="ctr"/>
        <c:lblOffset val="100"/>
        <c:noMultiLvlLbl val="0"/>
      </c:catAx>
      <c:valAx>
        <c:axId val="127730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7597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063221935967681"/>
          <c:y val="4.0925181873446376E-2"/>
          <c:w val="0.5035210518040083"/>
          <c:h val="0.19309415250695591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82527184101989E-2"/>
          <c:y val="3.4954799870495545E-2"/>
          <c:w val="0.91571198548936872"/>
          <c:h val="0.88617341598745414"/>
        </c:manualLayout>
      </c:layout>
      <c:areaChart>
        <c:grouping val="standard"/>
        <c:varyColors val="0"/>
        <c:ser>
          <c:idx val="1"/>
          <c:order val="1"/>
          <c:tx>
            <c:strRef>
              <c:f>Баланси!$C$878</c:f>
              <c:strCache>
                <c:ptCount val="1"/>
                <c:pt idx="0">
                  <c:v>Витрати на ПЕР з врахуванням МЕП</c:v>
                </c:pt>
              </c:strCache>
            </c:strRef>
          </c:tx>
          <c:spPr>
            <a:solidFill>
              <a:srgbClr val="92D050"/>
            </a:solidFill>
          </c:spPr>
          <c:val>
            <c:numRef>
              <c:f>Баланси!$E$878:$R$878</c:f>
              <c:numCache>
                <c:formatCode>#,##0</c:formatCode>
                <c:ptCount val="14"/>
                <c:pt idx="0">
                  <c:v>247.61528969428554</c:v>
                </c:pt>
                <c:pt idx="1">
                  <c:v>325.19875409463708</c:v>
                </c:pt>
                <c:pt idx="2">
                  <c:v>289.32358588829317</c:v>
                </c:pt>
                <c:pt idx="3">
                  <c:v>239.14577524700732</c:v>
                </c:pt>
                <c:pt idx="4">
                  <c:v>380.87762121175638</c:v>
                </c:pt>
                <c:pt idx="5">
                  <c:v>479.0016447041267</c:v>
                </c:pt>
                <c:pt idx="6">
                  <c:v>382.45044527336142</c:v>
                </c:pt>
                <c:pt idx="7">
                  <c:v>507.13975165993782</c:v>
                </c:pt>
                <c:pt idx="8">
                  <c:v>551.53900707635785</c:v>
                </c:pt>
                <c:pt idx="9">
                  <c:v>661.38486733123943</c:v>
                </c:pt>
                <c:pt idx="10">
                  <c:v>772.44276625055272</c:v>
                </c:pt>
                <c:pt idx="11">
                  <c:v>965.32274206123384</c:v>
                </c:pt>
                <c:pt idx="12">
                  <c:v>1227.0943053383476</c:v>
                </c:pt>
                <c:pt idx="13">
                  <c:v>1646.3929179821816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68064"/>
        <c:axId val="127769600"/>
      </c:areaChart>
      <c:lineChart>
        <c:grouping val="standard"/>
        <c:varyColors val="0"/>
        <c:ser>
          <c:idx val="0"/>
          <c:order val="0"/>
          <c:tx>
            <c:strRef>
              <c:f>Баланси!$C$877</c:f>
              <c:strCache>
                <c:ptCount val="1"/>
                <c:pt idx="0">
                  <c:v>Витрати на ПЕР без МЕП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Баланси!$E$876:$R$876</c:f>
              <c:numCache>
                <c:formatCode>General</c:formatCode>
                <c:ptCount val="1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</c:numCache>
            </c:numRef>
          </c:cat>
          <c:val>
            <c:numRef>
              <c:f>Баланси!$E$877:$R$877</c:f>
              <c:numCache>
                <c:formatCode>#,##0</c:formatCode>
                <c:ptCount val="14"/>
                <c:pt idx="0">
                  <c:v>247.61528969428554</c:v>
                </c:pt>
                <c:pt idx="1">
                  <c:v>325.19875409463708</c:v>
                </c:pt>
                <c:pt idx="2">
                  <c:v>289.32358588829317</c:v>
                </c:pt>
                <c:pt idx="3">
                  <c:v>239.14577524700732</c:v>
                </c:pt>
                <c:pt idx="4">
                  <c:v>380.87762121175638</c:v>
                </c:pt>
                <c:pt idx="5">
                  <c:v>479.0016447041267</c:v>
                </c:pt>
                <c:pt idx="6">
                  <c:v>382.45044527336142</c:v>
                </c:pt>
                <c:pt idx="7">
                  <c:v>520.6950369216471</c:v>
                </c:pt>
                <c:pt idx="8">
                  <c:v>561.34932795033967</c:v>
                </c:pt>
                <c:pt idx="9">
                  <c:v>674.59147595921161</c:v>
                </c:pt>
                <c:pt idx="10">
                  <c:v>795.91638888210582</c:v>
                </c:pt>
                <c:pt idx="11">
                  <c:v>986.89908682946759</c:v>
                </c:pt>
                <c:pt idx="12">
                  <c:v>1268.4215676757667</c:v>
                </c:pt>
                <c:pt idx="13">
                  <c:v>1691.5254401425921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768064"/>
        <c:axId val="127769600"/>
      </c:lineChart>
      <c:catAx>
        <c:axId val="12776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7769600"/>
        <c:crosses val="autoZero"/>
        <c:auto val="1"/>
        <c:lblAlgn val="ctr"/>
        <c:lblOffset val="100"/>
        <c:noMultiLvlLbl val="0"/>
      </c:catAx>
      <c:valAx>
        <c:axId val="12776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7768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702002249718784"/>
          <c:y val="0.12193499094410834"/>
          <c:w val="0.3831809523809524"/>
          <c:h val="0.189946150539511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493007649917754E-2"/>
          <c:y val="9.5439393681609558E-2"/>
          <c:w val="0.51138230590708467"/>
          <c:h val="0.79528345594153549"/>
        </c:manualLayout>
      </c:layout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36904714815236E-2"/>
                  <c:y val="5.3309253781263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Баланси!$V$679:$V$682</c:f>
              <c:strCache>
                <c:ptCount val="4"/>
                <c:pt idx="0">
                  <c:v>Природний газ, 75%</c:v>
                </c:pt>
                <c:pt idx="1">
                  <c:v>Електроенергія, 24%</c:v>
                </c:pt>
                <c:pt idx="2">
                  <c:v>Біопаливо, 0,4%</c:v>
                </c:pt>
                <c:pt idx="3">
                  <c:v>Нафтопродукти, 1%</c:v>
                </c:pt>
              </c:strCache>
            </c:strRef>
          </c:cat>
          <c:val>
            <c:numRef>
              <c:f>Баланси!$AB$679:$AB$682</c:f>
              <c:numCache>
                <c:formatCode>#,##0</c:formatCode>
                <c:ptCount val="4"/>
                <c:pt idx="0">
                  <c:v>132123.45045</c:v>
                </c:pt>
                <c:pt idx="1">
                  <c:v>38055.976333333369</c:v>
                </c:pt>
                <c:pt idx="2">
                  <c:v>3162.3984518560592</c:v>
                </c:pt>
                <c:pt idx="3">
                  <c:v>1214.3657909591468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4519249764838817"/>
          <c:y val="0.24337313682865958"/>
          <c:w val="0.4502300348430498"/>
          <c:h val="0.49223113590617623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bg1">
          <a:lumMod val="6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7307836520435E-2"/>
          <c:y val="8.0456773557244704E-2"/>
          <c:w val="0.91527454068241465"/>
          <c:h val="0.839249485349917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ОМС!$U$25</c:f>
              <c:strCache>
                <c:ptCount val="1"/>
                <c:pt idx="0">
                  <c:v>Загална кількість населення Златопільської МТГ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dPt>
            <c:idx val="8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10-4653-AC35-EBCE3056CD08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10-4653-AC35-EBCE3056CD08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10-4653-AC35-EBCE3056CD08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10-4653-AC35-EBCE3056CD08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510-4653-AC35-EBCE3056CD08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510-4653-AC35-EBCE3056CD08}"/>
              </c:ext>
            </c:extLst>
          </c:dPt>
          <c:trendline>
            <c:trendlineType val="linear"/>
            <c:dispRSqr val="1"/>
            <c:dispEq val="1"/>
            <c:trendlineLbl>
              <c:layout>
                <c:manualLayout>
                  <c:x val="1.0869291338582677E-2"/>
                  <c:y val="-8.0837350889019055E-2"/>
                </c:manualLayout>
              </c:layout>
              <c:numFmt formatCode="General" sourceLinked="0"/>
            </c:trendlineLbl>
          </c:trendline>
          <c:cat>
            <c:numRef>
              <c:f>ОМС!$W$20:$AJ$20</c:f>
              <c:numCache>
                <c:formatCode>General</c:formatCode>
                <c:ptCount val="1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</c:numCache>
            </c:numRef>
          </c:cat>
          <c:val>
            <c:numRef>
              <c:f>ОМС!$W$25:$AJ$25</c:f>
              <c:numCache>
                <c:formatCode>0.0</c:formatCode>
                <c:ptCount val="14"/>
                <c:pt idx="0">
                  <c:v>32.603000000000002</c:v>
                </c:pt>
                <c:pt idx="1">
                  <c:v>32.207000000000001</c:v>
                </c:pt>
                <c:pt idx="2">
                  <c:v>31.88</c:v>
                </c:pt>
                <c:pt idx="3">
                  <c:v>31.485000000000003</c:v>
                </c:pt>
                <c:pt idx="4">
                  <c:v>29.946000000000002</c:v>
                </c:pt>
                <c:pt idx="5">
                  <c:v>29.794</c:v>
                </c:pt>
                <c:pt idx="6">
                  <c:v>37.228999999999999</c:v>
                </c:pt>
                <c:pt idx="7">
                  <c:v>35.89</c:v>
                </c:pt>
                <c:pt idx="8">
                  <c:v>34.030817857143191</c:v>
                </c:pt>
                <c:pt idx="9">
                  <c:v>34.097720000000066</c:v>
                </c:pt>
                <c:pt idx="10">
                  <c:v>34.122093842857282</c:v>
                </c:pt>
                <c:pt idx="11">
                  <c:v>34.109487717402402</c:v>
                </c:pt>
                <c:pt idx="12">
                  <c:v>34.064382119311624</c:v>
                </c:pt>
                <c:pt idx="13">
                  <c:v>33.990452222037035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510-4653-AC35-EBCE3056C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692480"/>
        <c:axId val="114694016"/>
      </c:barChart>
      <c:catAx>
        <c:axId val="11469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694016"/>
        <c:crosses val="autoZero"/>
        <c:auto val="1"/>
        <c:lblAlgn val="ctr"/>
        <c:lblOffset val="100"/>
        <c:noMultiLvlLbl val="0"/>
      </c:catAx>
      <c:valAx>
        <c:axId val="11469401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114692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007655293088358E-2"/>
          <c:y val="0.11110140608734724"/>
          <c:w val="0.49080891747797706"/>
          <c:h val="0.71102074824140993"/>
        </c:manualLayout>
      </c:layout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'Громадські будівлі'!$F$22:$L$22</c:f>
              <c:strCache>
                <c:ptCount val="7"/>
                <c:pt idx="0">
                  <c:v>Заклади дошкільної освіти</c:v>
                </c:pt>
                <c:pt idx="1">
                  <c:v>Заклади освіти</c:v>
                </c:pt>
                <c:pt idx="2">
                  <c:v>Заклади охорони здоров’я</c:v>
                </c:pt>
                <c:pt idx="3">
                  <c:v>Заклади соціального захисту населення</c:v>
                </c:pt>
                <c:pt idx="4">
                  <c:v>Заклади культури</c:v>
                </c:pt>
                <c:pt idx="5">
                  <c:v>Заклади спорту</c:v>
                </c:pt>
                <c:pt idx="6">
                  <c:v>Інші бюджетні установи (вказати)</c:v>
                </c:pt>
              </c:strCache>
            </c:strRef>
          </c:cat>
          <c:val>
            <c:numRef>
              <c:f>'Громадські будівлі'!$F$23:$L$23</c:f>
              <c:numCache>
                <c:formatCode>General</c:formatCode>
                <c:ptCount val="7"/>
                <c:pt idx="0">
                  <c:v>7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CF-492E-B0A2-9DAC588ED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2868197725284338"/>
          <c:y val="8.1030183727034119E-2"/>
          <c:w val="0.45465135608048995"/>
          <c:h val="0.8379396325459317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34513253410889E-2"/>
          <c:y val="0.11600404630971971"/>
          <c:w val="0.89906107682485636"/>
          <c:h val="0.78413885508768832"/>
        </c:manualLayout>
      </c:layout>
      <c:areaChart>
        <c:grouping val="stacked"/>
        <c:varyColors val="0"/>
        <c:ser>
          <c:idx val="0"/>
          <c:order val="0"/>
          <c:val>
            <c:numRef>
              <c:f>'Громадські будівлі'!#REF!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'Громадські будівлі'!#REF!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'Громадські будівлі'!#REF!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7B0-4A45-B588-2ABCA40134D4}"/>
            </c:ext>
          </c:extLst>
        </c:ser>
        <c:ser>
          <c:idx val="1"/>
          <c:order val="1"/>
          <c:val>
            <c:numRef>
              <c:f>'Громадські будівлі'!#REF!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'Громадські будівлі'!#REF!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'Громадські будівлі'!#REF!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7B0-4A45-B588-2ABCA40134D4}"/>
            </c:ext>
          </c:extLst>
        </c:ser>
        <c:ser>
          <c:idx val="2"/>
          <c:order val="2"/>
          <c:val>
            <c:numRef>
              <c:f>'Громадські будівлі'!#REF!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'Громадські будівлі'!#REF!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'Громадські будівлі'!#REF!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7B0-4A45-B588-2ABCA40134D4}"/>
            </c:ext>
          </c:extLst>
        </c:ser>
        <c:ser>
          <c:idx val="3"/>
          <c:order val="3"/>
          <c:val>
            <c:numRef>
              <c:f>'Громадські будівлі'!#REF!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'Громадські будівлі'!#REF!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'Громадські будівлі'!#REF!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7B0-4A45-B588-2ABCA40134D4}"/>
            </c:ext>
          </c:extLst>
        </c:ser>
        <c:ser>
          <c:idx val="4"/>
          <c:order val="4"/>
          <c:val>
            <c:numRef>
              <c:f>'Громадські будівлі'!#REF!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'Громадські будівлі'!#REF!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'Громадські будівлі'!#REF!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7B0-4A45-B588-2ABCA4013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878656"/>
        <c:axId val="127880192"/>
      </c:areaChart>
      <c:catAx>
        <c:axId val="12787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880192"/>
        <c:crosses val="autoZero"/>
        <c:auto val="1"/>
        <c:lblAlgn val="ctr"/>
        <c:lblOffset val="100"/>
        <c:noMultiLvlLbl val="0"/>
      </c:catAx>
      <c:valAx>
        <c:axId val="127880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78786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8888888888888892E-2"/>
          <c:y val="2.0021574878229368E-2"/>
          <c:w val="0.56690567733087405"/>
          <c:h val="0.36204930584696776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72959891420416"/>
          <c:y val="0.11264349291330741"/>
          <c:w val="0.83859764677704263"/>
          <c:h val="0.6684908333481666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04-499C-A88F-F0FEEF9C13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'Житлові будівлі'!$C$245:$C$247</c:f>
              <c:strCache>
                <c:ptCount val="3"/>
                <c:pt idx="0">
                  <c:v>Багатоквартирні житлові будинки</c:v>
                </c:pt>
                <c:pt idx="1">
                  <c:v>Одно та двоквартирні будинки</c:v>
                </c:pt>
                <c:pt idx="2">
                  <c:v>Приватні будинки</c:v>
                </c:pt>
              </c:strCache>
            </c:strRef>
          </c:cat>
          <c:val>
            <c:numRef>
              <c:f>'Житлові будівлі'!$D$245:$D$247</c:f>
              <c:numCache>
                <c:formatCode>#,##0</c:formatCode>
                <c:ptCount val="3"/>
                <c:pt idx="0">
                  <c:v>194</c:v>
                </c:pt>
                <c:pt idx="1">
                  <c:v>8</c:v>
                </c:pt>
                <c:pt idx="2">
                  <c:v>2810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604-499C-A88F-F0FEEF9C1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47232"/>
        <c:axId val="128448768"/>
      </c:barChart>
      <c:catAx>
        <c:axId val="128447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8448768"/>
        <c:crosses val="autoZero"/>
        <c:auto val="1"/>
        <c:lblAlgn val="ctr"/>
        <c:lblOffset val="100"/>
        <c:noMultiLvlLbl val="0"/>
      </c:catAx>
      <c:valAx>
        <c:axId val="128448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8447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56844298957006E-2"/>
          <c:y val="0.1700159533290849"/>
          <c:w val="0.85700295889980049"/>
          <c:h val="0.72377673618054139"/>
        </c:manualLayout>
      </c:layout>
      <c:areaChart>
        <c:grouping val="stacked"/>
        <c:varyColors val="0"/>
        <c:ser>
          <c:idx val="0"/>
          <c:order val="0"/>
          <c:val>
            <c:numRef>
              <c:f>'Житлові будівлі'!#REF!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'Житлові будівлі'!#REF!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'Житлові будівлі'!#REF!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B62-49AF-94E9-00BE4B93805C}"/>
            </c:ext>
          </c:extLst>
        </c:ser>
        <c:ser>
          <c:idx val="1"/>
          <c:order val="1"/>
          <c:val>
            <c:numRef>
              <c:f>'Житлові будівлі'!#REF!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'Житлові будівлі'!#REF!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'Житлові будівлі'!#REF!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B62-49AF-94E9-00BE4B93805C}"/>
            </c:ext>
          </c:extLst>
        </c:ser>
        <c:ser>
          <c:idx val="2"/>
          <c:order val="2"/>
          <c:val>
            <c:numRef>
              <c:f>'Житлові будівлі'!#REF!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'Житлові будівлі'!#REF!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'Житлові будівлі'!#REF!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B62-49AF-94E9-00BE4B938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471424"/>
        <c:axId val="128472960"/>
      </c:areaChart>
      <c:catAx>
        <c:axId val="12847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472960"/>
        <c:crosses val="autoZero"/>
        <c:auto val="1"/>
        <c:lblAlgn val="ctr"/>
        <c:lblOffset val="100"/>
        <c:noMultiLvlLbl val="0"/>
      </c:catAx>
      <c:valAx>
        <c:axId val="128472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84714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563173985274309"/>
          <c:y val="2.919936587269432E-3"/>
          <c:w val="0.55976151857422318"/>
          <c:h val="0.24800199491723396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1"/>
            <c:bubble3D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08-45F9-85AF-E4611D3C63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Теплопостачання!$C$397:$C$398</c:f>
              <c:strCache>
                <c:ptCount val="2"/>
                <c:pt idx="0">
                  <c:v>КП "Тепломережі"</c:v>
                </c:pt>
                <c:pt idx="1">
                  <c:v>ПП "ТЕПЛОСЕРВІС ЛТД"</c:v>
                </c:pt>
              </c:strCache>
            </c:strRef>
          </c:cat>
          <c:val>
            <c:numRef>
              <c:f>Теплопостачання!$F$397:$F$398</c:f>
              <c:numCache>
                <c:formatCode>0.0%</c:formatCode>
                <c:ptCount val="2"/>
                <c:pt idx="0">
                  <c:v>0.98049601066600012</c:v>
                </c:pt>
                <c:pt idx="1">
                  <c:v>1.9503989333999959E-2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08-45F9-85AF-E4611D3C6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512642169728784"/>
          <c:y val="0.36072725284339457"/>
          <c:w val="0.33820691163604549"/>
          <c:h val="0.22298993875765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10476815398077E-2"/>
          <c:y val="0.11342592592592593"/>
          <c:w val="0.46388888888888891"/>
          <c:h val="0.77314814814814814"/>
        </c:manualLayout>
      </c:layout>
      <c:doughnutChart>
        <c:varyColors val="1"/>
        <c:ser>
          <c:idx val="0"/>
          <c:order val="0"/>
          <c:dLbls>
            <c:dLbl>
              <c:idx val="1"/>
              <c:layout>
                <c:manualLayout>
                  <c:x val="-7.4999999999999997E-2"/>
                  <c:y val="-0.12962962962962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70-4AD2-B1FD-9667912EEB61}"/>
                </c:ext>
              </c:extLst>
            </c:dLbl>
            <c:dLbl>
              <c:idx val="2"/>
              <c:layout>
                <c:manualLayout>
                  <c:x val="-5.5555555555555558E-3"/>
                  <c:y val="-0.162037037037037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70-4AD2-B1FD-9667912EEB61}"/>
                </c:ext>
              </c:extLst>
            </c:dLbl>
            <c:dLbl>
              <c:idx val="3"/>
              <c:layout>
                <c:manualLayout>
                  <c:x val="5.2777777777777778E-2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70-4AD2-B1FD-9667912EEB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Теплопостачання!#REF!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Теплопостачання!#REF!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5-C270-4AD2-B1FD-9667912EE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932086614173223"/>
          <c:y val="0.35590551181102364"/>
          <c:w val="0.33401246719160105"/>
          <c:h val="0.2696700933216681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052506620690003E-2"/>
          <c:y val="4.1133878665530879E-2"/>
          <c:w val="0.89030610585753156"/>
          <c:h val="0.86605190380059982"/>
        </c:manualLayout>
      </c:layout>
      <c:areaChart>
        <c:grouping val="stacked"/>
        <c:varyColors val="0"/>
        <c:ser>
          <c:idx val="0"/>
          <c:order val="0"/>
          <c:val>
            <c:numRef>
              <c:f>Теплопостачання!#REF!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Теплопостачання!#REF!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Теплопостачання!#REF!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68D-436F-AF9E-2839D059C7FF}"/>
            </c:ext>
          </c:extLst>
        </c:ser>
        <c:ser>
          <c:idx val="1"/>
          <c:order val="1"/>
          <c:val>
            <c:numRef>
              <c:f>Теплопостачання!#REF!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Теплопостачання!#REF!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Теплопостачання!#REF!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68D-436F-AF9E-2839D059C7FF}"/>
            </c:ext>
          </c:extLst>
        </c:ser>
        <c:ser>
          <c:idx val="2"/>
          <c:order val="2"/>
          <c:val>
            <c:numRef>
              <c:f>Теплопостачання!#REF!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Теплопостачання!#REF!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Теплопостачання!#REF!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68D-436F-AF9E-2839D059C7FF}"/>
            </c:ext>
          </c:extLst>
        </c:ser>
        <c:ser>
          <c:idx val="3"/>
          <c:order val="3"/>
          <c:val>
            <c:numRef>
              <c:f>Теплопостачання!#REF!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Теплопостачання!#REF!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Теплопостачання!#REF!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68D-436F-AF9E-2839D059C7FF}"/>
            </c:ext>
          </c:extLst>
        </c:ser>
        <c:ser>
          <c:idx val="4"/>
          <c:order val="4"/>
          <c:val>
            <c:numRef>
              <c:f>Теплопостачання!#REF!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Теплопостачання!#REF!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Теплопостачання!#REF!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68D-436F-AF9E-2839D059C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117184"/>
        <c:axId val="129139456"/>
      </c:areaChart>
      <c:catAx>
        <c:axId val="12911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139456"/>
        <c:crosses val="autoZero"/>
        <c:auto val="1"/>
        <c:lblAlgn val="ctr"/>
        <c:lblOffset val="100"/>
        <c:noMultiLvlLbl val="0"/>
      </c:catAx>
      <c:valAx>
        <c:axId val="129139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91171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598352469518511"/>
          <c:y val="5.4642227849282958E-2"/>
          <c:w val="0.32927074776551241"/>
          <c:h val="0.33497817893275145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076990376202978E-2"/>
          <c:y val="0.11342592592592593"/>
          <c:w val="0.46388888888888891"/>
          <c:h val="0.77314814814814814"/>
        </c:manualLayout>
      </c:layout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'Водопостачання і водовідведення'!$C$353:$C$355</c:f>
              <c:strCache>
                <c:ptCount val="3"/>
                <c:pt idx="0">
                  <c:v>Побутові споживачі</c:v>
                </c:pt>
                <c:pt idx="1">
                  <c:v>Бюджетні установи</c:v>
                </c:pt>
                <c:pt idx="2">
                  <c:v>Інші споживачі</c:v>
                </c:pt>
              </c:strCache>
            </c:strRef>
          </c:cat>
          <c:val>
            <c:numRef>
              <c:f>'Водопостачання і водовідведення'!$D$353:$D$355</c:f>
              <c:numCache>
                <c:formatCode>0%</c:formatCode>
                <c:ptCount val="3"/>
                <c:pt idx="0">
                  <c:v>0.8757544847148836</c:v>
                </c:pt>
                <c:pt idx="1">
                  <c:v>5.0871923027384261E-2</c:v>
                </c:pt>
                <c:pt idx="2">
                  <c:v>7.3373592257732129E-2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92-4F4A-A50E-75928EBC2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54487532808399"/>
          <c:y val="0.37442403032954213"/>
          <c:w val="0.3288458005249344"/>
          <c:h val="0.2511515748031495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117155810069197E-2"/>
          <c:y val="0.13270406169800539"/>
          <c:w val="0.88349014554998806"/>
          <c:h val="0.76040890113866233"/>
        </c:manualLayout>
      </c:layout>
      <c:areaChart>
        <c:grouping val="stacked"/>
        <c:varyColors val="0"/>
        <c:ser>
          <c:idx val="0"/>
          <c:order val="0"/>
          <c:tx>
            <c:strRef>
              <c:f>'Водопостачання і водовідведення'!$C$347</c:f>
              <c:strCache>
                <c:ptCount val="1"/>
                <c:pt idx="0">
                  <c:v>Побутові споживачі</c:v>
                </c:pt>
              </c:strCache>
            </c:strRef>
          </c:tx>
          <c:cat>
            <c:numRef>
              <c:f>'Водопостачання і водовідведення'!$E$341:$H$341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'Водопостачання і водовідведення'!$E$347:$H$347</c:f>
              <c:numCache>
                <c:formatCode>0</c:formatCode>
                <c:ptCount val="4"/>
                <c:pt idx="0">
                  <c:v>641.12599999999998</c:v>
                </c:pt>
                <c:pt idx="1">
                  <c:v>591.53800000000001</c:v>
                </c:pt>
                <c:pt idx="2">
                  <c:v>614.95100000000002</c:v>
                </c:pt>
                <c:pt idx="3">
                  <c:v>589.97199999999998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BC-4359-96FA-F968F202F579}"/>
            </c:ext>
          </c:extLst>
        </c:ser>
        <c:ser>
          <c:idx val="1"/>
          <c:order val="1"/>
          <c:tx>
            <c:strRef>
              <c:f>'Водопостачання і водовідведення'!$C$348</c:f>
              <c:strCache>
                <c:ptCount val="1"/>
                <c:pt idx="0">
                  <c:v>Бюджетні установи</c:v>
                </c:pt>
              </c:strCache>
            </c:strRef>
          </c:tx>
          <c:cat>
            <c:numRef>
              <c:f>'Водопостачання і водовідведення'!$E$341:$H$341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'Водопостачання і водовідведення'!$E$348:$H$348</c:f>
              <c:numCache>
                <c:formatCode>0</c:formatCode>
                <c:ptCount val="4"/>
                <c:pt idx="0">
                  <c:v>33.244</c:v>
                </c:pt>
                <c:pt idx="1">
                  <c:v>34.362000000000002</c:v>
                </c:pt>
                <c:pt idx="2">
                  <c:v>26.131</c:v>
                </c:pt>
                <c:pt idx="3">
                  <c:v>20.268999999999998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BC-4359-96FA-F968F202F579}"/>
            </c:ext>
          </c:extLst>
        </c:ser>
        <c:ser>
          <c:idx val="2"/>
          <c:order val="2"/>
          <c:tx>
            <c:strRef>
              <c:f>'Водопостачання і водовідведення'!$C$349</c:f>
              <c:strCache>
                <c:ptCount val="1"/>
                <c:pt idx="0">
                  <c:v>Інші споживачі</c:v>
                </c:pt>
              </c:strCache>
            </c:strRef>
          </c:tx>
          <c:cat>
            <c:numRef>
              <c:f>'Водопостачання і водовідведення'!$E$341:$H$341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'Водопостачання і водовідведення'!$E$349:$H$349</c:f>
              <c:numCache>
                <c:formatCode>0</c:formatCode>
                <c:ptCount val="4"/>
                <c:pt idx="0">
                  <c:v>31.672000000000001</c:v>
                </c:pt>
                <c:pt idx="1">
                  <c:v>49.561</c:v>
                </c:pt>
                <c:pt idx="2">
                  <c:v>66.808999999999997</c:v>
                </c:pt>
                <c:pt idx="3">
                  <c:v>69.771000000000001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0BC-4359-96FA-F968F202F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768640"/>
        <c:axId val="128770432"/>
      </c:areaChart>
      <c:catAx>
        <c:axId val="12876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770432"/>
        <c:crosses val="autoZero"/>
        <c:auto val="1"/>
        <c:lblAlgn val="ctr"/>
        <c:lblOffset val="100"/>
        <c:noMultiLvlLbl val="0"/>
      </c:catAx>
      <c:valAx>
        <c:axId val="128770432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287686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3990417561441188"/>
          <c:y val="2.6943827494997136E-4"/>
          <c:w val="0.24335633500357909"/>
          <c:h val="0.23146125245795235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95585332327083E-2"/>
          <c:y val="7.3664322919230391E-2"/>
          <c:w val="0.61627495318035219"/>
          <c:h val="0.795174779468447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Баланси!$AM$692</c:f>
              <c:strCache>
                <c:ptCount val="1"/>
                <c:pt idx="0">
                  <c:v>громадські будівлі, 6,4%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9.2577809597876107E-2"/>
                  <c:y val="-1.6688841800949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Баланси!$V$666</c:f>
              <c:strCache>
                <c:ptCount val="1"/>
                <c:pt idx="0">
                  <c:v>Загальне споживання ПЕР по секторах включених в МЕП , МВт∙год</c:v>
                </c:pt>
              </c:strCache>
            </c:strRef>
          </c:cat>
          <c:val>
            <c:numRef>
              <c:f>Баланси!$AO$692:$AP$692</c:f>
              <c:numCache>
                <c:formatCode>General</c:formatCode>
                <c:ptCount val="2"/>
                <c:pt idx="0" formatCode="#,##0">
                  <c:v>9514.1583419672224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Баланси!$AM$693</c:f>
              <c:strCache>
                <c:ptCount val="1"/>
                <c:pt idx="0">
                  <c:v>житлові будівлі, 75,1%</c:v>
                </c:pt>
              </c:strCache>
            </c:strRef>
          </c:tx>
          <c:invertIfNegative val="0"/>
          <c:dLbls>
            <c:dLbl>
              <c:idx val="1"/>
              <c:delete val="1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Баланси!$V$666</c:f>
              <c:strCache>
                <c:ptCount val="1"/>
                <c:pt idx="0">
                  <c:v>Загальне споживання ПЕР по секторах включених в МЕП , МВт∙год</c:v>
                </c:pt>
              </c:strCache>
            </c:strRef>
          </c:cat>
          <c:val>
            <c:numRef>
              <c:f>Баланси!$AO$693:$AP$693</c:f>
              <c:numCache>
                <c:formatCode>General</c:formatCode>
                <c:ptCount val="2"/>
                <c:pt idx="0" formatCode="#,##0">
                  <c:v>111080.34703800001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Баланси!$AM$694</c:f>
              <c:strCache>
                <c:ptCount val="1"/>
                <c:pt idx="0">
                  <c:v>сфера теплопостачання, 13,7%</c:v>
                </c:pt>
              </c:strCache>
            </c:strRef>
          </c:tx>
          <c:invertIfNegative val="0"/>
          <c:dLbls>
            <c:dLbl>
              <c:idx val="1"/>
              <c:delete val="1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Баланси!$V$666</c:f>
              <c:strCache>
                <c:ptCount val="1"/>
                <c:pt idx="0">
                  <c:v>Загальне споживання ПЕР по секторах включених в МЕП , МВт∙год</c:v>
                </c:pt>
              </c:strCache>
            </c:strRef>
          </c:cat>
          <c:val>
            <c:numRef>
              <c:f>Баланси!$AO$694:$AP$694</c:f>
              <c:numCache>
                <c:formatCode>General</c:formatCode>
                <c:ptCount val="2"/>
                <c:pt idx="0" formatCode="#,##0">
                  <c:v>20294.127868022217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Баланси!$AM$695</c:f>
              <c:strCache>
                <c:ptCount val="1"/>
                <c:pt idx="0">
                  <c:v>сфера водопостачання і водовідведення, 2,4%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9.6208311935047724E-2"/>
                  <c:y val="-8.3444209004747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Баланси!$V$666</c:f>
              <c:strCache>
                <c:ptCount val="1"/>
                <c:pt idx="0">
                  <c:v>Загальне споживання ПЕР по секторах включених в МЕП , МВт∙год</c:v>
                </c:pt>
              </c:strCache>
            </c:strRef>
          </c:cat>
          <c:val>
            <c:numRef>
              <c:f>Баланси!$AO$695:$AP$695</c:f>
              <c:numCache>
                <c:formatCode>General</c:formatCode>
                <c:ptCount val="2"/>
                <c:pt idx="0" formatCode="#,##0">
                  <c:v>3561.1205655727158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Баланси!$AM$696</c:f>
              <c:strCache>
                <c:ptCount val="1"/>
                <c:pt idx="0">
                  <c:v>сфера управління побутовими відходами, 2,2%</c:v>
                </c:pt>
              </c:strCache>
            </c:strRef>
          </c:tx>
          <c:invertIfNegative val="0"/>
          <c:cat>
            <c:strRef>
              <c:f>Баланси!$V$666</c:f>
              <c:strCache>
                <c:ptCount val="1"/>
                <c:pt idx="0">
                  <c:v>Загальне споживання ПЕР по секторах включених в МЕП , МВт∙год</c:v>
                </c:pt>
              </c:strCache>
            </c:strRef>
          </c:cat>
          <c:val>
            <c:numRef>
              <c:f>Баланси!$AO$696:$AP$696</c:f>
              <c:numCache>
                <c:formatCode>General</c:formatCode>
                <c:ptCount val="2"/>
                <c:pt idx="0" formatCode="#,##0">
                  <c:v>3198.5039234109909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Баланси!$AM$697</c:f>
              <c:strCache>
                <c:ptCount val="1"/>
                <c:pt idx="0">
                  <c:v>зовнішнє освітлення, 0,2%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9.0283863842265111E-2"/>
                  <c:y val="-1.9025915908447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Баланси!$V$666</c:f>
              <c:strCache>
                <c:ptCount val="1"/>
                <c:pt idx="0">
                  <c:v>Загальне споживання ПЕР по секторах включених в МЕП , МВт∙год</c:v>
                </c:pt>
              </c:strCache>
            </c:strRef>
          </c:cat>
          <c:val>
            <c:numRef>
              <c:f>Баланси!$AO$697:$AP$697</c:f>
              <c:numCache>
                <c:formatCode>General</c:formatCode>
                <c:ptCount val="2"/>
                <c:pt idx="0" formatCode="#,##0">
                  <c:v>297.33212684206501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Баланси!$AM$698</c:f>
              <c:strCache>
                <c:ptCount val="1"/>
              </c:strCache>
            </c:strRef>
          </c:tx>
          <c:invertIfNegative val="0"/>
          <c:cat>
            <c:strRef>
              <c:f>Баланси!$V$666</c:f>
              <c:strCache>
                <c:ptCount val="1"/>
                <c:pt idx="0">
                  <c:v>Загальне споживання ПЕР по секторах включених в МЕП , МВт∙год</c:v>
                </c:pt>
              </c:strCache>
            </c:strRef>
          </c:cat>
          <c:val>
            <c:numRef>
              <c:f>Баланси!$AO$698:$AP$698</c:f>
              <c:numCache>
                <c:formatCode>General</c:formatCode>
                <c:ptCount val="2"/>
                <c:pt idx="0" formatCode="#,##0">
                  <c:v>0</c:v>
                </c:pt>
                <c:pt idx="1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chemeClr val="accent3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0.3943077198991391"/>
                </c:manualLayout>
              </c:layout>
              <c:spPr/>
              <c:txPr>
                <a:bodyPr/>
                <a:lstStyle/>
                <a:p>
                  <a:pPr>
                    <a:defRPr b="1"/>
                  </a:pPr>
                  <a:endParaRPr lang="uk-UA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inEnd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Баланси!$V$666</c:f>
              <c:strCache>
                <c:ptCount val="1"/>
                <c:pt idx="0">
                  <c:v>Загальне споживання ПЕР по секторах включених в МЕП , МВт∙год</c:v>
                </c:pt>
              </c:strCache>
            </c:strRef>
          </c:cat>
          <c:val>
            <c:numRef>
              <c:f>Баланси!$AO$699:$AP$699</c:f>
              <c:numCache>
                <c:formatCode>#,##0</c:formatCode>
                <c:ptCount val="2"/>
                <c:pt idx="1">
                  <c:v>174556.19102614856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7392128"/>
        <c:axId val="117393664"/>
      </c:barChart>
      <c:catAx>
        <c:axId val="117392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17393664"/>
        <c:crosses val="autoZero"/>
        <c:auto val="1"/>
        <c:lblAlgn val="ctr"/>
        <c:lblOffset val="100"/>
        <c:noMultiLvlLbl val="0"/>
      </c:catAx>
      <c:valAx>
        <c:axId val="117393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17392128"/>
        <c:crosses val="autoZero"/>
        <c:crossBetween val="between"/>
      </c:valAx>
      <c:spPr>
        <a:noFill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66326009771699834"/>
          <c:y val="0.23187379261899502"/>
          <c:w val="0.32590583862192984"/>
          <c:h val="0.49964537747288751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bg1">
          <a:lumMod val="6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Баланси!$D$669:$J$669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Баланси!$D$678:$J$678</c:f>
              <c:numCache>
                <c:formatCode>#,##0</c:formatCode>
                <c:ptCount val="7"/>
                <c:pt idx="0">
                  <c:v>13350.073</c:v>
                </c:pt>
                <c:pt idx="1">
                  <c:v>14480.907999999999</c:v>
                </c:pt>
                <c:pt idx="2">
                  <c:v>13348.031999999999</c:v>
                </c:pt>
                <c:pt idx="3">
                  <c:v>12666.276</c:v>
                </c:pt>
                <c:pt idx="4">
                  <c:v>14070.655000000002</c:v>
                </c:pt>
                <c:pt idx="5">
                  <c:v>12286.179500000002</c:v>
                </c:pt>
                <c:pt idx="6">
                  <c:v>12120.6826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19-4C80-8929-883EC2B1C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583936"/>
        <c:axId val="126585472"/>
      </c:barChart>
      <c:catAx>
        <c:axId val="12658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585472"/>
        <c:crosses val="autoZero"/>
        <c:auto val="1"/>
        <c:lblAlgn val="ctr"/>
        <c:lblOffset val="100"/>
        <c:noMultiLvlLbl val="0"/>
      </c:catAx>
      <c:valAx>
        <c:axId val="12658547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126583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60476815398075E-2"/>
          <c:y val="6.7129629629629636E-2"/>
          <c:w val="0.49166666666666664"/>
          <c:h val="0.81944444444444442"/>
        </c:manualLayout>
      </c:layout>
      <c:pieChart>
        <c:varyColors val="1"/>
        <c:ser>
          <c:idx val="0"/>
          <c:order val="0"/>
          <c:dLbls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Баланси!$C$670:$C$677</c:f>
              <c:strCache>
                <c:ptCount val="8"/>
                <c:pt idx="0">
                  <c:v>Житлові будинки (населення)</c:v>
                </c:pt>
                <c:pt idx="1">
                  <c:v>Громадські будівлі</c:v>
                </c:pt>
                <c:pt idx="2">
                  <c:v>Промислові підприємства</c:v>
                </c:pt>
                <c:pt idx="3">
                  <c:v>Теплопостачаючі підприємства</c:v>
                </c:pt>
                <c:pt idx="7">
                  <c:v>Інші категорії непобутових споживачів</c:v>
                </c:pt>
              </c:strCache>
            </c:strRef>
          </c:cat>
          <c:val>
            <c:numRef>
              <c:f>Баланси!$B$670:$B$677</c:f>
              <c:numCache>
                <c:formatCode>0.0%</c:formatCode>
                <c:ptCount val="8"/>
                <c:pt idx="0">
                  <c:v>0.1658806928319968</c:v>
                </c:pt>
                <c:pt idx="1">
                  <c:v>3.7221437097277985E-3</c:v>
                </c:pt>
                <c:pt idx="2">
                  <c:v>0.11688794871311958</c:v>
                </c:pt>
                <c:pt idx="3">
                  <c:v>0.69673494233210875</c:v>
                </c:pt>
                <c:pt idx="7">
                  <c:v>1.6774272413046971E-2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60576531058617678"/>
          <c:y val="9.4919072615923E-2"/>
          <c:w val="0.36645691163604555"/>
          <c:h val="0.74767351997666953"/>
        </c:manualLayout>
      </c:layout>
      <c:overlay val="0"/>
      <c:txPr>
        <a:bodyPr/>
        <a:lstStyle/>
        <a:p>
          <a:pPr rtl="0">
            <a:defRPr/>
          </a:pPr>
          <a:endParaRPr lang="uk-UA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7058884588579E-2"/>
          <c:y val="0.21051455384797157"/>
          <c:w val="0.88668607145756262"/>
          <c:h val="0.68208285861373441"/>
        </c:manualLayout>
      </c:layout>
      <c:areaChart>
        <c:grouping val="stacked"/>
        <c:varyColors val="0"/>
        <c:ser>
          <c:idx val="0"/>
          <c:order val="0"/>
          <c:tx>
            <c:strRef>
              <c:f>Баланси!$C$670</c:f>
              <c:strCache>
                <c:ptCount val="1"/>
                <c:pt idx="0">
                  <c:v>Житлові будинки (населення)</c:v>
                </c:pt>
              </c:strCache>
            </c:strRef>
          </c:tx>
          <c:cat>
            <c:numRef>
              <c:f>Баланси!$D$669:$J$669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Баланси!$D$670:$J$670</c:f>
              <c:numCache>
                <c:formatCode>#,##0</c:formatCode>
                <c:ptCount val="7"/>
                <c:pt idx="0">
                  <c:v>2405</c:v>
                </c:pt>
                <c:pt idx="1">
                  <c:v>2263.1</c:v>
                </c:pt>
                <c:pt idx="2">
                  <c:v>2334.0500000000002</c:v>
                </c:pt>
                <c:pt idx="3">
                  <c:v>2334.0500000000002</c:v>
                </c:pt>
                <c:pt idx="4">
                  <c:v>2334.0500000000002</c:v>
                </c:pt>
                <c:pt idx="5">
                  <c:v>2312.7650000000012</c:v>
                </c:pt>
                <c:pt idx="6">
                  <c:v>2305.67</c:v>
                </c:pt>
              </c:numCache>
            </c:numRef>
          </c:val>
        </c:ser>
        <c:ser>
          <c:idx val="1"/>
          <c:order val="1"/>
          <c:tx>
            <c:strRef>
              <c:f>Баланси!$C$671</c:f>
              <c:strCache>
                <c:ptCount val="1"/>
                <c:pt idx="0">
                  <c:v>Громадські будівлі</c:v>
                </c:pt>
              </c:strCache>
            </c:strRef>
          </c:tx>
          <c:cat>
            <c:numRef>
              <c:f>Баланси!$D$669:$J$669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Баланси!$D$671:$J$671</c:f>
              <c:numCache>
                <c:formatCode>#,##0</c:formatCode>
                <c:ptCount val="7"/>
                <c:pt idx="0">
                  <c:v>48.7</c:v>
                </c:pt>
                <c:pt idx="1">
                  <c:v>45.088000000000001</c:v>
                </c:pt>
                <c:pt idx="2">
                  <c:v>39.333999999999996</c:v>
                </c:pt>
                <c:pt idx="3">
                  <c:v>29.052</c:v>
                </c:pt>
                <c:pt idx="4">
                  <c:v>52.373000000000005</c:v>
                </c:pt>
                <c:pt idx="5">
                  <c:v>63.710999999999999</c:v>
                </c:pt>
                <c:pt idx="6">
                  <c:v>20.75</c:v>
                </c:pt>
              </c:numCache>
            </c:numRef>
          </c:val>
        </c:ser>
        <c:ser>
          <c:idx val="2"/>
          <c:order val="2"/>
          <c:tx>
            <c:strRef>
              <c:f>Баланси!$C$672</c:f>
              <c:strCache>
                <c:ptCount val="1"/>
                <c:pt idx="0">
                  <c:v>Промислові підприємства</c:v>
                </c:pt>
              </c:strCache>
            </c:strRef>
          </c:tx>
          <c:cat>
            <c:numRef>
              <c:f>Баланси!$D$669:$J$669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Баланси!$D$672:$J$672</c:f>
              <c:numCache>
                <c:formatCode>#,##0</c:formatCode>
                <c:ptCount val="7"/>
                <c:pt idx="0">
                  <c:v>1672.9</c:v>
                </c:pt>
                <c:pt idx="1">
                  <c:v>1592.3</c:v>
                </c:pt>
                <c:pt idx="2">
                  <c:v>1632.6</c:v>
                </c:pt>
                <c:pt idx="3">
                  <c:v>1632.5999999999997</c:v>
                </c:pt>
                <c:pt idx="4">
                  <c:v>1644.6899999999998</c:v>
                </c:pt>
                <c:pt idx="5">
                  <c:v>1638.2419999999997</c:v>
                </c:pt>
                <c:pt idx="6">
                  <c:v>1607.2915999999996</c:v>
                </c:pt>
              </c:numCache>
            </c:numRef>
          </c:val>
        </c:ser>
        <c:ser>
          <c:idx val="3"/>
          <c:order val="3"/>
          <c:tx>
            <c:strRef>
              <c:f>Баланси!$C$673</c:f>
              <c:strCache>
                <c:ptCount val="1"/>
                <c:pt idx="0">
                  <c:v>Теплопостачаючі підприємства</c:v>
                </c:pt>
              </c:strCache>
            </c:strRef>
          </c:tx>
          <c:cat>
            <c:numRef>
              <c:f>Баланси!$D$669:$J$669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Баланси!$D$673:$J$673</c:f>
              <c:numCache>
                <c:formatCode>#,##0</c:formatCode>
                <c:ptCount val="7"/>
                <c:pt idx="0">
                  <c:v>9156.2729999999992</c:v>
                </c:pt>
                <c:pt idx="1">
                  <c:v>10188.42</c:v>
                </c:pt>
                <c:pt idx="2">
                  <c:v>9178.7479999999996</c:v>
                </c:pt>
                <c:pt idx="3">
                  <c:v>8482.5990000000002</c:v>
                </c:pt>
                <c:pt idx="4">
                  <c:v>9803.5169999999998</c:v>
                </c:pt>
                <c:pt idx="5">
                  <c:v>8022.0739999999996</c:v>
                </c:pt>
                <c:pt idx="6">
                  <c:v>7924.2209999999995</c:v>
                </c:pt>
              </c:numCache>
            </c:numRef>
          </c:val>
        </c:ser>
        <c:ser>
          <c:idx val="4"/>
          <c:order val="4"/>
          <c:tx>
            <c:strRef>
              <c:f>Баланси!$C$677</c:f>
              <c:strCache>
                <c:ptCount val="1"/>
                <c:pt idx="0">
                  <c:v>Інші категорії непобутових споживачів</c:v>
                </c:pt>
              </c:strCache>
            </c:strRef>
          </c:tx>
          <c:cat>
            <c:numRef>
              <c:f>Баланси!$D$669:$J$669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Баланси!$D$677:$J$677</c:f>
              <c:numCache>
                <c:formatCode>#,##0</c:formatCode>
                <c:ptCount val="7"/>
                <c:pt idx="0">
                  <c:v>67.2</c:v>
                </c:pt>
                <c:pt idx="1">
                  <c:v>392</c:v>
                </c:pt>
                <c:pt idx="2">
                  <c:v>163.30000000000001</c:v>
                </c:pt>
                <c:pt idx="3">
                  <c:v>187.97500000000002</c:v>
                </c:pt>
                <c:pt idx="4">
                  <c:v>236.02500000000146</c:v>
                </c:pt>
                <c:pt idx="5">
                  <c:v>249.38750000000073</c:v>
                </c:pt>
                <c:pt idx="6">
                  <c:v>262.75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63296"/>
        <c:axId val="126673280"/>
      </c:areaChart>
      <c:catAx>
        <c:axId val="1266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673280"/>
        <c:crosses val="autoZero"/>
        <c:auto val="1"/>
        <c:lblAlgn val="ctr"/>
        <c:lblOffset val="100"/>
        <c:noMultiLvlLbl val="0"/>
      </c:catAx>
      <c:valAx>
        <c:axId val="12667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6663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6.2341021805264039E-2"/>
          <c:y val="1.7908138861701135E-3"/>
          <c:w val="0.87942002095098937"/>
          <c:h val="0.19470339519457175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82545931758532E-2"/>
          <c:y val="9.9537037037037035E-2"/>
          <c:w val="0.46388888888888891"/>
          <c:h val="0.77314814814814814"/>
        </c:manualLayout>
      </c:layout>
      <c:pieChart>
        <c:varyColors val="1"/>
        <c:ser>
          <c:idx val="0"/>
          <c:order val="0"/>
          <c:dLbls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Баланси!$C$698:$C$707</c:f>
              <c:strCache>
                <c:ptCount val="10"/>
                <c:pt idx="0">
                  <c:v>Житлові будинки (населення)</c:v>
                </c:pt>
                <c:pt idx="1">
                  <c:v>Громадські будівлі</c:v>
                </c:pt>
                <c:pt idx="3">
                  <c:v>Зовнішнє освітлення</c:v>
                </c:pt>
                <c:pt idx="4">
                  <c:v>Теплопостачаючі підприємства</c:v>
                </c:pt>
                <c:pt idx="5">
                  <c:v>Управління побутовими відходами</c:v>
                </c:pt>
                <c:pt idx="7">
                  <c:v>Водопостачання та водовідведення</c:v>
                </c:pt>
                <c:pt idx="9">
                  <c:v>Інші категорії непобутових споживачів</c:v>
                </c:pt>
              </c:strCache>
            </c:strRef>
          </c:cat>
          <c:val>
            <c:numRef>
              <c:f>Баланси!$B$698:$B$707</c:f>
              <c:numCache>
                <c:formatCode>0.0%</c:formatCode>
                <c:ptCount val="10"/>
                <c:pt idx="0">
                  <c:v>0.58827816697979984</c:v>
                </c:pt>
                <c:pt idx="1">
                  <c:v>2.8294714884422555E-2</c:v>
                </c:pt>
                <c:pt idx="3">
                  <c:v>5.8913217213566113E-3</c:v>
                </c:pt>
                <c:pt idx="4">
                  <c:v>3.9333953408228997E-2</c:v>
                </c:pt>
                <c:pt idx="5">
                  <c:v>5.137957788478404E-2</c:v>
                </c:pt>
                <c:pt idx="7">
                  <c:v>8.8792702896449929E-2</c:v>
                </c:pt>
                <c:pt idx="9">
                  <c:v>0.19802956222495807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2"/>
        <c:delete val="1"/>
      </c:legendEntry>
      <c:legendEntry>
        <c:idx val="6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55020975503062119"/>
          <c:y val="3.9363517060367455E-2"/>
          <c:w val="0.43312357830271214"/>
          <c:h val="0.94442111402741324"/>
        </c:manualLayout>
      </c:layout>
      <c:overlay val="0"/>
      <c:txPr>
        <a:bodyPr/>
        <a:lstStyle/>
        <a:p>
          <a:pPr rtl="0">
            <a:defRPr/>
          </a:pPr>
          <a:endParaRPr lang="uk-UA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718218766957934E-2"/>
          <c:y val="5.3076987284716617E-2"/>
          <c:w val="0.53929344275003599"/>
          <c:h val="0.90326887584281645"/>
        </c:manualLayout>
      </c:layout>
      <c:pieChart>
        <c:varyColors val="1"/>
        <c:ser>
          <c:idx val="0"/>
          <c:order val="0"/>
          <c:dLbls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Баланси!$C$728:$C$730</c:f>
              <c:strCache>
                <c:ptCount val="3"/>
                <c:pt idx="0">
                  <c:v>Теплопостачаючі підприємства</c:v>
                </c:pt>
                <c:pt idx="1">
                  <c:v>Управління побутовими відходами</c:v>
                </c:pt>
                <c:pt idx="2">
                  <c:v>Громадські будівлі</c:v>
                </c:pt>
              </c:strCache>
            </c:strRef>
          </c:cat>
          <c:val>
            <c:numRef>
              <c:f>Баланси!$B$728:$B$730</c:f>
              <c:numCache>
                <c:formatCode>0.0%</c:formatCode>
                <c:ptCount val="3"/>
                <c:pt idx="0">
                  <c:v>0.62652130342308365</c:v>
                </c:pt>
                <c:pt idx="1">
                  <c:v>0.1580778031644299</c:v>
                </c:pt>
                <c:pt idx="2">
                  <c:v>0.21540089341248642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0835575932755237"/>
          <c:y val="0.28681375958747207"/>
          <c:w val="0.37476660354164587"/>
          <c:h val="0.50646633835081567"/>
        </c:manualLayout>
      </c:layout>
      <c:overlay val="0"/>
      <c:txPr>
        <a:bodyPr/>
        <a:lstStyle/>
        <a:p>
          <a:pPr rtl="0">
            <a:defRPr/>
          </a:pPr>
          <a:endParaRPr lang="uk-UA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121563751899438E-2"/>
          <c:y val="0.22816778337490423"/>
          <c:w val="0.86027642666550341"/>
          <c:h val="0.66809866158034592"/>
        </c:manualLayout>
      </c:layout>
      <c:areaChart>
        <c:grouping val="stacked"/>
        <c:varyColors val="0"/>
        <c:ser>
          <c:idx val="0"/>
          <c:order val="0"/>
          <c:tx>
            <c:strRef>
              <c:f>Баланси!$C$698</c:f>
              <c:strCache>
                <c:ptCount val="1"/>
                <c:pt idx="0">
                  <c:v>Житлові будинки (населення)</c:v>
                </c:pt>
              </c:strCache>
            </c:strRef>
          </c:tx>
          <c:cat>
            <c:numRef>
              <c:f>Баланси!$D$697:$J$697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Баланси!$D$698:$J$698</c:f>
              <c:numCache>
                <c:formatCode>#,##0</c:formatCode>
                <c:ptCount val="7"/>
                <c:pt idx="0">
                  <c:v>22431</c:v>
                </c:pt>
                <c:pt idx="1">
                  <c:v>22344</c:v>
                </c:pt>
                <c:pt idx="2">
                  <c:v>22387.5</c:v>
                </c:pt>
                <c:pt idx="3">
                  <c:v>22387.5</c:v>
                </c:pt>
                <c:pt idx="4">
                  <c:v>22387.5</c:v>
                </c:pt>
                <c:pt idx="5">
                  <c:v>22374.450000000004</c:v>
                </c:pt>
                <c:pt idx="6">
                  <c:v>22370.100000000006</c:v>
                </c:pt>
              </c:numCache>
            </c:numRef>
          </c:val>
        </c:ser>
        <c:ser>
          <c:idx val="1"/>
          <c:order val="1"/>
          <c:tx>
            <c:strRef>
              <c:f>Баланси!$C$699</c:f>
              <c:strCache>
                <c:ptCount val="1"/>
                <c:pt idx="0">
                  <c:v>Громадські будівлі</c:v>
                </c:pt>
              </c:strCache>
            </c:strRef>
          </c:tx>
          <c:cat>
            <c:numRef>
              <c:f>Баланси!$D$697:$J$697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Баланси!$D$699:$J$699</c:f>
              <c:numCache>
                <c:formatCode>#,##0</c:formatCode>
                <c:ptCount val="7"/>
                <c:pt idx="0">
                  <c:v>1249.2011666666665</c:v>
                </c:pt>
                <c:pt idx="1">
                  <c:v>1389.0529999999997</c:v>
                </c:pt>
                <c:pt idx="2">
                  <c:v>1301.614</c:v>
                </c:pt>
                <c:pt idx="3">
                  <c:v>1225.6190000000001</c:v>
                </c:pt>
                <c:pt idx="4">
                  <c:v>1076.7830000000001</c:v>
                </c:pt>
                <c:pt idx="5">
                  <c:v>1338.3020000000001</c:v>
                </c:pt>
                <c:pt idx="6">
                  <c:v>1163.8360000000002</c:v>
                </c:pt>
              </c:numCache>
            </c:numRef>
          </c:val>
        </c:ser>
        <c:ser>
          <c:idx val="2"/>
          <c:order val="2"/>
          <c:tx>
            <c:strRef>
              <c:f>Баланси!$C$701</c:f>
              <c:strCache>
                <c:ptCount val="1"/>
                <c:pt idx="0">
                  <c:v>Зовнішнє освітлення</c:v>
                </c:pt>
              </c:strCache>
            </c:strRef>
          </c:tx>
          <c:cat>
            <c:numRef>
              <c:f>Баланси!$D$697:$J$697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Баланси!$D$701:$J$701</c:f>
              <c:numCache>
                <c:formatCode>#,##0</c:formatCode>
                <c:ptCount val="7"/>
                <c:pt idx="0">
                  <c:v>174.5</c:v>
                </c:pt>
                <c:pt idx="1">
                  <c:v>182.5</c:v>
                </c:pt>
                <c:pt idx="2">
                  <c:v>168.6</c:v>
                </c:pt>
                <c:pt idx="3">
                  <c:v>165.2</c:v>
                </c:pt>
                <c:pt idx="4">
                  <c:v>224.2</c:v>
                </c:pt>
                <c:pt idx="5">
                  <c:v>55.7</c:v>
                </c:pt>
                <c:pt idx="6">
                  <c:v>63.1</c:v>
                </c:pt>
              </c:numCache>
            </c:numRef>
          </c:val>
        </c:ser>
        <c:ser>
          <c:idx val="3"/>
          <c:order val="3"/>
          <c:tx>
            <c:strRef>
              <c:f>Баланси!$C$702</c:f>
              <c:strCache>
                <c:ptCount val="1"/>
                <c:pt idx="0">
                  <c:v>Теплопостачаючі підприємства</c:v>
                </c:pt>
              </c:strCache>
            </c:strRef>
          </c:tx>
          <c:cat>
            <c:numRef>
              <c:f>Баланси!$D$697:$J$697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Баланси!$D$702:$J$702</c:f>
              <c:numCache>
                <c:formatCode>#,##0</c:formatCode>
                <c:ptCount val="7"/>
                <c:pt idx="0">
                  <c:v>1640.2249999999999</c:v>
                </c:pt>
                <c:pt idx="1">
                  <c:v>1560.981</c:v>
                </c:pt>
                <c:pt idx="2">
                  <c:v>1377.8690000000001</c:v>
                </c:pt>
                <c:pt idx="3">
                  <c:v>1293.3610000000001</c:v>
                </c:pt>
                <c:pt idx="4">
                  <c:v>1496.8920000000001</c:v>
                </c:pt>
                <c:pt idx="5">
                  <c:v>1277.155</c:v>
                </c:pt>
                <c:pt idx="6">
                  <c:v>1303.3150000000001</c:v>
                </c:pt>
              </c:numCache>
            </c:numRef>
          </c:val>
        </c:ser>
        <c:ser>
          <c:idx val="4"/>
          <c:order val="4"/>
          <c:tx>
            <c:strRef>
              <c:f>Баланси!$C$703</c:f>
              <c:strCache>
                <c:ptCount val="1"/>
                <c:pt idx="0">
                  <c:v>Управління побутовими відходами</c:v>
                </c:pt>
              </c:strCache>
            </c:strRef>
          </c:tx>
          <c:cat>
            <c:numRef>
              <c:f>Баланси!$D$697:$J$697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Баланси!$D$703:$J$703</c:f>
              <c:numCache>
                <c:formatCode>#,##0</c:formatCode>
                <c:ptCount val="7"/>
                <c:pt idx="0">
                  <c:v>2356</c:v>
                </c:pt>
                <c:pt idx="1">
                  <c:v>2380</c:v>
                </c:pt>
                <c:pt idx="2">
                  <c:v>2282.5</c:v>
                </c:pt>
                <c:pt idx="3">
                  <c:v>2172.1999999999998</c:v>
                </c:pt>
                <c:pt idx="4">
                  <c:v>1955.3</c:v>
                </c:pt>
                <c:pt idx="5">
                  <c:v>1188.8</c:v>
                </c:pt>
                <c:pt idx="6">
                  <c:v>1122.8</c:v>
                </c:pt>
              </c:numCache>
            </c:numRef>
          </c:val>
        </c:ser>
        <c:ser>
          <c:idx val="5"/>
          <c:order val="5"/>
          <c:tx>
            <c:strRef>
              <c:f>Баланси!$C$705</c:f>
              <c:strCache>
                <c:ptCount val="1"/>
                <c:pt idx="0">
                  <c:v>Водопостачання та водовідведення</c:v>
                </c:pt>
              </c:strCache>
            </c:strRef>
          </c:tx>
          <c:cat>
            <c:numRef>
              <c:f>Баланси!$D$697:$J$697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Баланси!$D$705:$J$705</c:f>
              <c:numCache>
                <c:formatCode>#,##0</c:formatCode>
                <c:ptCount val="7"/>
                <c:pt idx="0">
                  <c:v>3414</c:v>
                </c:pt>
                <c:pt idx="1">
                  <c:v>3446</c:v>
                </c:pt>
                <c:pt idx="2">
                  <c:v>3387.75</c:v>
                </c:pt>
                <c:pt idx="3">
                  <c:v>3320.0718333333334</c:v>
                </c:pt>
                <c:pt idx="4">
                  <c:v>3379.0929999999998</c:v>
                </c:pt>
                <c:pt idx="5">
                  <c:v>3289.1379999999999</c:v>
                </c:pt>
                <c:pt idx="6">
                  <c:v>3080.2930000000001</c:v>
                </c:pt>
              </c:numCache>
            </c:numRef>
          </c:val>
        </c:ser>
        <c:ser>
          <c:idx val="6"/>
          <c:order val="6"/>
          <c:tx>
            <c:strRef>
              <c:f>Баланси!$C$707</c:f>
              <c:strCache>
                <c:ptCount val="1"/>
                <c:pt idx="0">
                  <c:v>Інші категорії непобутових споживачів</c:v>
                </c:pt>
              </c:strCache>
            </c:strRef>
          </c:tx>
          <c:cat>
            <c:numRef>
              <c:f>Баланси!$D$697:$J$697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Баланси!$D$707:$J$707</c:f>
              <c:numCache>
                <c:formatCode>#,##0</c:formatCode>
                <c:ptCount val="7"/>
                <c:pt idx="0">
                  <c:v>6379</c:v>
                </c:pt>
                <c:pt idx="1">
                  <c:v>6390</c:v>
                </c:pt>
                <c:pt idx="2">
                  <c:v>7763.25</c:v>
                </c:pt>
                <c:pt idx="3">
                  <c:v>6844.083333333333</c:v>
                </c:pt>
                <c:pt idx="4">
                  <c:v>7536.2083333333721</c:v>
                </c:pt>
                <c:pt idx="5">
                  <c:v>7813.0583333333489</c:v>
                </c:pt>
                <c:pt idx="6">
                  <c:v>8089.908333333442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41216"/>
        <c:axId val="126842752"/>
      </c:areaChart>
      <c:catAx>
        <c:axId val="12684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842752"/>
        <c:crosses val="autoZero"/>
        <c:auto val="1"/>
        <c:lblAlgn val="ctr"/>
        <c:lblOffset val="100"/>
        <c:noMultiLvlLbl val="0"/>
      </c:catAx>
      <c:valAx>
        <c:axId val="12684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68412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1.6178157785678451E-2"/>
          <c:y val="1.8466930764089274E-2"/>
          <c:w val="0.97458823187267796"/>
          <c:h val="0.22600577101775318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683</xdr:row>
      <xdr:rowOff>76200</xdr:rowOff>
    </xdr:from>
    <xdr:to>
      <xdr:col>27</xdr:col>
      <xdr:colOff>19050</xdr:colOff>
      <xdr:row>697</xdr:row>
      <xdr:rowOff>19050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244700</xdr:colOff>
      <xdr:row>683</xdr:row>
      <xdr:rowOff>112058</xdr:rowOff>
    </xdr:from>
    <xdr:to>
      <xdr:col>34</xdr:col>
      <xdr:colOff>268941</xdr:colOff>
      <xdr:row>698</xdr:row>
      <xdr:rowOff>142818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3361</xdr:colOff>
      <xdr:row>666</xdr:row>
      <xdr:rowOff>175090</xdr:rowOff>
    </xdr:from>
    <xdr:to>
      <xdr:col>43</xdr:col>
      <xdr:colOff>0</xdr:colOff>
      <xdr:row>690</xdr:row>
      <xdr:rowOff>118782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41</xdr:col>
      <xdr:colOff>85783</xdr:colOff>
      <xdr:row>687</xdr:row>
      <xdr:rowOff>147993</xdr:rowOff>
    </xdr:from>
    <xdr:ext cx="1786758" cy="561885"/>
    <xdr:sp macro="" textlink="">
      <xdr:nvSpPr>
        <xdr:cNvPr id="5" name="TextBox 4"/>
        <xdr:cNvSpPr txBox="1"/>
      </xdr:nvSpPr>
      <xdr:spPr>
        <a:xfrm>
          <a:off x="29137033" y="133650393"/>
          <a:ext cx="1786758" cy="561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uk-UA" sz="1000"/>
            <a:t>Споживання ПЕР Златопільської МТГ в 2021 році, МВт∙год</a:t>
          </a:r>
        </a:p>
      </xdr:txBody>
    </xdr:sp>
    <xdr:clientData/>
  </xdr:oneCellAnchor>
  <xdr:oneCellAnchor>
    <xdr:from>
      <xdr:col>39</xdr:col>
      <xdr:colOff>301399</xdr:colOff>
      <xdr:row>671</xdr:row>
      <xdr:rowOff>104329</xdr:rowOff>
    </xdr:from>
    <xdr:ext cx="873672" cy="248851"/>
    <xdr:sp macro="" textlink="">
      <xdr:nvSpPr>
        <xdr:cNvPr id="6" name="TextBox 5"/>
        <xdr:cNvSpPr txBox="1"/>
      </xdr:nvSpPr>
      <xdr:spPr>
        <a:xfrm>
          <a:off x="27428599" y="130406329"/>
          <a:ext cx="87367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uk-UA" sz="1000" b="1"/>
            <a:t>147 946</a:t>
          </a:r>
        </a:p>
      </xdr:txBody>
    </xdr:sp>
    <xdr:clientData/>
  </xdr:oneCellAnchor>
  <xdr:oneCellAnchor>
    <xdr:from>
      <xdr:col>40</xdr:col>
      <xdr:colOff>368250</xdr:colOff>
      <xdr:row>669</xdr:row>
      <xdr:rowOff>1157</xdr:rowOff>
    </xdr:from>
    <xdr:ext cx="873672" cy="248851"/>
    <xdr:sp macro="" textlink="">
      <xdr:nvSpPr>
        <xdr:cNvPr id="7" name="TextBox 6"/>
        <xdr:cNvSpPr txBox="1"/>
      </xdr:nvSpPr>
      <xdr:spPr>
        <a:xfrm>
          <a:off x="28457475" y="129903107"/>
          <a:ext cx="87367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uk-UA" sz="1000" b="1">
              <a:solidFill>
                <a:srgbClr val="C00000"/>
              </a:solidFill>
            </a:rPr>
            <a:t>85</a:t>
          </a:r>
          <a:r>
            <a:rPr lang="en-US" sz="1000" b="1">
              <a:solidFill>
                <a:srgbClr val="C00000"/>
              </a:solidFill>
            </a:rPr>
            <a:t>%</a:t>
          </a:r>
          <a:endParaRPr lang="uk-UA" sz="1000" b="1">
            <a:solidFill>
              <a:srgbClr val="C00000"/>
            </a:solidFill>
          </a:endParaRPr>
        </a:p>
      </xdr:txBody>
    </xdr:sp>
    <xdr:clientData/>
  </xdr:oneCellAnchor>
  <xdr:twoCellAnchor>
    <xdr:from>
      <xdr:col>39</xdr:col>
      <xdr:colOff>781292</xdr:colOff>
      <xdr:row>667</xdr:row>
      <xdr:rowOff>142300</xdr:rowOff>
    </xdr:from>
    <xdr:to>
      <xdr:col>41</xdr:col>
      <xdr:colOff>638464</xdr:colOff>
      <xdr:row>671</xdr:row>
      <xdr:rowOff>7073</xdr:rowOff>
    </xdr:to>
    <xdr:sp macro="" textlink="">
      <xdr:nvSpPr>
        <xdr:cNvPr id="8" name="Выгнутая вниз стрелка 7"/>
        <xdr:cNvSpPr/>
      </xdr:nvSpPr>
      <xdr:spPr>
        <a:xfrm rot="10356448">
          <a:off x="27908492" y="129644200"/>
          <a:ext cx="1781222" cy="664873"/>
        </a:xfrm>
        <a:prstGeom prst="curvedUp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uk-UA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45140</xdr:colOff>
      <xdr:row>679</xdr:row>
      <xdr:rowOff>88624</xdr:rowOff>
    </xdr:from>
    <xdr:to>
      <xdr:col>13</xdr:col>
      <xdr:colOff>559904</xdr:colOff>
      <xdr:row>693</xdr:row>
      <xdr:rowOff>48867</xdr:rowOff>
    </xdr:to>
    <xdr:graphicFrame macro="">
      <xdr:nvGraphicFramePr>
        <xdr:cNvPr id="9" name="Диаграмма 8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679</xdr:row>
      <xdr:rowOff>57150</xdr:rowOff>
    </xdr:from>
    <xdr:to>
      <xdr:col>5</xdr:col>
      <xdr:colOff>152400</xdr:colOff>
      <xdr:row>693</xdr:row>
      <xdr:rowOff>0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209550</xdr:colOff>
      <xdr:row>679</xdr:row>
      <xdr:rowOff>142874</xdr:rowOff>
    </xdr:from>
    <xdr:to>
      <xdr:col>18</xdr:col>
      <xdr:colOff>247650</xdr:colOff>
      <xdr:row>694</xdr:row>
      <xdr:rowOff>123825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9525</xdr:colOff>
      <xdr:row>709</xdr:row>
      <xdr:rowOff>47625</xdr:rowOff>
    </xdr:from>
    <xdr:to>
      <xdr:col>5</xdr:col>
      <xdr:colOff>123825</xdr:colOff>
      <xdr:row>722</xdr:row>
      <xdr:rowOff>190500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732</xdr:row>
      <xdr:rowOff>47625</xdr:rowOff>
    </xdr:from>
    <xdr:to>
      <xdr:col>5</xdr:col>
      <xdr:colOff>57150</xdr:colOff>
      <xdr:row>745</xdr:row>
      <xdr:rowOff>142875</xdr:rowOff>
    </xdr:to>
    <xdr:graphicFrame macro="">
      <xdr:nvGraphicFramePr>
        <xdr:cNvPr id="13" name="Диаграмма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428625</xdr:colOff>
      <xdr:row>708</xdr:row>
      <xdr:rowOff>133350</xdr:rowOff>
    </xdr:from>
    <xdr:to>
      <xdr:col>17</xdr:col>
      <xdr:colOff>295275</xdr:colOff>
      <xdr:row>724</xdr:row>
      <xdr:rowOff>0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568138</xdr:colOff>
      <xdr:row>731</xdr:row>
      <xdr:rowOff>171450</xdr:rowOff>
    </xdr:from>
    <xdr:to>
      <xdr:col>17</xdr:col>
      <xdr:colOff>328332</xdr:colOff>
      <xdr:row>747</xdr:row>
      <xdr:rowOff>76199</xdr:rowOff>
    </xdr:to>
    <xdr:graphicFrame macro="">
      <xdr:nvGraphicFramePr>
        <xdr:cNvPr id="15" name="Диаграмма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179294</xdr:colOff>
      <xdr:row>765</xdr:row>
      <xdr:rowOff>197224</xdr:rowOff>
    </xdr:from>
    <xdr:to>
      <xdr:col>5</xdr:col>
      <xdr:colOff>78441</xdr:colOff>
      <xdr:row>779</xdr:row>
      <xdr:rowOff>116542</xdr:rowOff>
    </xdr:to>
    <xdr:graphicFrame macro="">
      <xdr:nvGraphicFramePr>
        <xdr:cNvPr id="16" name="Диаграм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582705</xdr:colOff>
      <xdr:row>765</xdr:row>
      <xdr:rowOff>174811</xdr:rowOff>
    </xdr:from>
    <xdr:to>
      <xdr:col>17</xdr:col>
      <xdr:colOff>156883</xdr:colOff>
      <xdr:row>780</xdr:row>
      <xdr:rowOff>78440</xdr:rowOff>
    </xdr:to>
    <xdr:graphicFrame macro="">
      <xdr:nvGraphicFramePr>
        <xdr:cNvPr id="17" name="Диаграмма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246528</xdr:colOff>
      <xdr:row>732</xdr:row>
      <xdr:rowOff>34736</xdr:rowOff>
    </xdr:from>
    <xdr:to>
      <xdr:col>26</xdr:col>
      <xdr:colOff>437029</xdr:colOff>
      <xdr:row>751</xdr:row>
      <xdr:rowOff>44824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316201</xdr:colOff>
      <xdr:row>664</xdr:row>
      <xdr:rowOff>74543</xdr:rowOff>
    </xdr:from>
    <xdr:to>
      <xdr:col>43</xdr:col>
      <xdr:colOff>0</xdr:colOff>
      <xdr:row>665</xdr:row>
      <xdr:rowOff>52131</xdr:rowOff>
    </xdr:to>
    <xdr:sp macro="" textlink="">
      <xdr:nvSpPr>
        <xdr:cNvPr id="19" name="Развернутая стрелка 18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/>
      </xdr:nvSpPr>
      <xdr:spPr>
        <a:xfrm>
          <a:off x="25319326" y="128976368"/>
          <a:ext cx="12918141" cy="177613"/>
        </a:xfrm>
        <a:prstGeom prst="utur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uk-UA" sz="1100">
            <a:solidFill>
              <a:schemeClr val="tx1"/>
            </a:solidFill>
          </a:endParaRPr>
        </a:p>
      </xdr:txBody>
    </xdr:sp>
    <xdr:clientData/>
  </xdr:twoCellAnchor>
  <xdr:twoCellAnchor>
    <xdr:from>
      <xdr:col>37</xdr:col>
      <xdr:colOff>437028</xdr:colOff>
      <xdr:row>700</xdr:row>
      <xdr:rowOff>107575</xdr:rowOff>
    </xdr:from>
    <xdr:to>
      <xdr:col>43</xdr:col>
      <xdr:colOff>0</xdr:colOff>
      <xdr:row>714</xdr:row>
      <xdr:rowOff>168088</xdr:rowOff>
    </xdr:to>
    <xdr:graphicFrame macro="">
      <xdr:nvGraphicFramePr>
        <xdr:cNvPr id="20" name="Диаграмма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414618</xdr:colOff>
      <xdr:row>679</xdr:row>
      <xdr:rowOff>156882</xdr:rowOff>
    </xdr:from>
    <xdr:to>
      <xdr:col>37</xdr:col>
      <xdr:colOff>493059</xdr:colOff>
      <xdr:row>699</xdr:row>
      <xdr:rowOff>67235</xdr:rowOff>
    </xdr:to>
    <xdr:cxnSp macro="">
      <xdr:nvCxnSpPr>
        <xdr:cNvPr id="21" name="Прямая со стрелкой 20"/>
        <xdr:cNvCxnSpPr/>
      </xdr:nvCxnSpPr>
      <xdr:spPr>
        <a:xfrm>
          <a:off x="22512618" y="132059082"/>
          <a:ext cx="3564591" cy="391085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358587</xdr:colOff>
      <xdr:row>733</xdr:row>
      <xdr:rowOff>6725</xdr:rowOff>
    </xdr:from>
    <xdr:to>
      <xdr:col>38</xdr:col>
      <xdr:colOff>627528</xdr:colOff>
      <xdr:row>751</xdr:row>
      <xdr:rowOff>134471</xdr:rowOff>
    </xdr:to>
    <xdr:graphicFrame macro="">
      <xdr:nvGraphicFramePr>
        <xdr:cNvPr id="22" name="Диаграмма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0</xdr:colOff>
      <xdr:row>764</xdr:row>
      <xdr:rowOff>101972</xdr:rowOff>
    </xdr:from>
    <xdr:to>
      <xdr:col>31</xdr:col>
      <xdr:colOff>369794</xdr:colOff>
      <xdr:row>783</xdr:row>
      <xdr:rowOff>89647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19049</xdr:colOff>
      <xdr:row>909</xdr:row>
      <xdr:rowOff>23811</xdr:rowOff>
    </xdr:from>
    <xdr:to>
      <xdr:col>30</xdr:col>
      <xdr:colOff>180975</xdr:colOff>
      <xdr:row>928</xdr:row>
      <xdr:rowOff>180974</xdr:rowOff>
    </xdr:to>
    <xdr:graphicFrame macro="">
      <xdr:nvGraphicFramePr>
        <xdr:cNvPr id="24" name="Диаграмма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38100</xdr:colOff>
      <xdr:row>881</xdr:row>
      <xdr:rowOff>4761</xdr:rowOff>
    </xdr:from>
    <xdr:to>
      <xdr:col>31</xdr:col>
      <xdr:colOff>0</xdr:colOff>
      <xdr:row>898</xdr:row>
      <xdr:rowOff>57149</xdr:rowOff>
    </xdr:to>
    <xdr:graphicFrame macro="">
      <xdr:nvGraphicFramePr>
        <xdr:cNvPr id="26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152400</xdr:colOff>
      <xdr:row>885</xdr:row>
      <xdr:rowOff>123825</xdr:rowOff>
    </xdr:from>
    <xdr:to>
      <xdr:col>22</xdr:col>
      <xdr:colOff>171450</xdr:colOff>
      <xdr:row>896</xdr:row>
      <xdr:rowOff>123825</xdr:rowOff>
    </xdr:to>
    <xdr:cxnSp macro="">
      <xdr:nvCxnSpPr>
        <xdr:cNvPr id="27" name="Прямая соединительная линия 26"/>
        <xdr:cNvCxnSpPr/>
      </xdr:nvCxnSpPr>
      <xdr:spPr>
        <a:xfrm flipV="1">
          <a:off x="16849725" y="174688500"/>
          <a:ext cx="19050" cy="2200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47625</xdr:colOff>
      <xdr:row>879</xdr:row>
      <xdr:rowOff>176212</xdr:rowOff>
    </xdr:from>
    <xdr:to>
      <xdr:col>9</xdr:col>
      <xdr:colOff>228600</xdr:colOff>
      <xdr:row>897</xdr:row>
      <xdr:rowOff>9525</xdr:rowOff>
    </xdr:to>
    <xdr:graphicFrame macro="">
      <xdr:nvGraphicFramePr>
        <xdr:cNvPr id="28" name="Диаграмма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29</xdr:row>
      <xdr:rowOff>123824</xdr:rowOff>
    </xdr:from>
    <xdr:to>
      <xdr:col>26</xdr:col>
      <xdr:colOff>466725</xdr:colOff>
      <xdr:row>41</xdr:row>
      <xdr:rowOff>228600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678515</xdr:colOff>
      <xdr:row>21</xdr:row>
      <xdr:rowOff>88525</xdr:rowOff>
    </xdr:from>
    <xdr:to>
      <xdr:col>18</xdr:col>
      <xdr:colOff>352424</xdr:colOff>
      <xdr:row>31</xdr:row>
      <xdr:rowOff>266699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133349</xdr:colOff>
      <xdr:row>675</xdr:row>
      <xdr:rowOff>0</xdr:rowOff>
    </xdr:from>
    <xdr:to>
      <xdr:col>20</xdr:col>
      <xdr:colOff>800099</xdr:colOff>
      <xdr:row>675</xdr:row>
      <xdr:rowOff>0</xdr:rowOff>
    </xdr:to>
    <xdr:graphicFrame macro="">
      <xdr:nvGraphicFramePr>
        <xdr:cNvPr id="10" name="Диаграмма 9">
          <a:extLst>
            <a:ext uri="{FF2B5EF4-FFF2-40B4-BE49-F238E27FC236}">
              <a16:creationId xmlns="" xmlns:a16="http://schemas.microsoft.com/office/drawing/2014/main" id="{00000000-0008-0000-0C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241</xdr:row>
      <xdr:rowOff>14286</xdr:rowOff>
    </xdr:from>
    <xdr:to>
      <xdr:col>9</xdr:col>
      <xdr:colOff>342900</xdr:colOff>
      <xdr:row>252</xdr:row>
      <xdr:rowOff>76200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752475</xdr:colOff>
      <xdr:row>255</xdr:row>
      <xdr:rowOff>0</xdr:rowOff>
    </xdr:from>
    <xdr:to>
      <xdr:col>18</xdr:col>
      <xdr:colOff>752475</xdr:colOff>
      <xdr:row>255</xdr:row>
      <xdr:rowOff>0</xdr:rowOff>
    </xdr:to>
    <xdr:graphicFrame macro="">
      <xdr:nvGraphicFramePr>
        <xdr:cNvPr id="9" name="Диаграмма 8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885265</xdr:colOff>
      <xdr:row>392</xdr:row>
      <xdr:rowOff>17930</xdr:rowOff>
    </xdr:from>
    <xdr:to>
      <xdr:col>11</xdr:col>
      <xdr:colOff>526677</xdr:colOff>
      <xdr:row>404</xdr:row>
      <xdr:rowOff>206189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22410</xdr:colOff>
      <xdr:row>434</xdr:row>
      <xdr:rowOff>158002</xdr:rowOff>
    </xdr:from>
    <xdr:to>
      <xdr:col>4</xdr:col>
      <xdr:colOff>11204</xdr:colOff>
      <xdr:row>449</xdr:row>
      <xdr:rowOff>10084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190499</xdr:colOff>
      <xdr:row>430</xdr:row>
      <xdr:rowOff>146797</xdr:rowOff>
    </xdr:from>
    <xdr:to>
      <xdr:col>22</xdr:col>
      <xdr:colOff>347382</xdr:colOff>
      <xdr:row>448</xdr:row>
      <xdr:rowOff>112059</xdr:rowOff>
    </xdr:to>
    <xdr:graphicFrame macro="">
      <xdr:nvGraphicFramePr>
        <xdr:cNvPr id="6" name="Диаграмма 5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1143000</xdr:colOff>
      <xdr:row>351</xdr:row>
      <xdr:rowOff>166687</xdr:rowOff>
    </xdr:from>
    <xdr:to>
      <xdr:col>8</xdr:col>
      <xdr:colOff>114300</xdr:colOff>
      <xdr:row>365</xdr:row>
      <xdr:rowOff>109537</xdr:rowOff>
    </xdr:to>
    <xdr:graphicFrame macro="">
      <xdr:nvGraphicFramePr>
        <xdr:cNvPr id="6" name="Диаграмма 5">
          <a:extLst>
            <a:ext uri="{FF2B5EF4-FFF2-40B4-BE49-F238E27FC236}">
              <a16:creationId xmlns="" xmlns:a16="http://schemas.microsoft.com/office/drawing/2014/main" id="{00000000-0008-0000-1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371475</xdr:colOff>
      <xdr:row>350</xdr:row>
      <xdr:rowOff>157161</xdr:rowOff>
    </xdr:from>
    <xdr:to>
      <xdr:col>13</xdr:col>
      <xdr:colOff>400050</xdr:colOff>
      <xdr:row>365</xdr:row>
      <xdr:rowOff>133349</xdr:rowOff>
    </xdr:to>
    <xdr:graphicFrame macro="">
      <xdr:nvGraphicFramePr>
        <xdr:cNvPr id="11" name="Диаграмма 10">
          <a:extLst>
            <a:ext uri="{FF2B5EF4-FFF2-40B4-BE49-F238E27FC236}">
              <a16:creationId xmlns="" xmlns:a16="http://schemas.microsoft.com/office/drawing/2014/main" id="{00000000-0008-0000-12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7;&#1072;&#1075;&#1072;&#1083;&#1100;&#1085;&#1072;_&#1058;&#1088;&#1072;&#1085;&#1089;&#1087;&#1086;&#1088;&#1090;.&#1084;&#1077;&#108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55;%20&#1046;&#1080;&#1083;&#1089;&#1077;&#1088;&#1074;&#1110;&#1089;%20&#1085;&#1072;&#1076;&#1072;&#1085;&#1085;&#1103;%20&#1110;&#1085;&#1092;&#1086;&#1088;&#1084;&#1072;&#1094;&#1110;&#11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ркуш1"/>
    </sheetNames>
    <sheetDataSet>
      <sheetData sheetId="0">
        <row r="122">
          <cell r="D122">
            <v>13.860379999999999</v>
          </cell>
        </row>
        <row r="123">
          <cell r="D123">
            <v>6.9</v>
          </cell>
          <cell r="E123">
            <v>1.0329999999999999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 Жилсервіс"/>
    </sheetNames>
    <sheetDataSet>
      <sheetData sheetId="0">
        <row r="9">
          <cell r="E9">
            <v>199.2</v>
          </cell>
          <cell r="F9">
            <v>256</v>
          </cell>
          <cell r="G9">
            <v>177</v>
          </cell>
          <cell r="H9">
            <v>320</v>
          </cell>
          <cell r="I9">
            <v>197.4</v>
          </cell>
          <cell r="J9">
            <v>267</v>
          </cell>
          <cell r="K9">
            <v>210.7</v>
          </cell>
          <cell r="M9">
            <v>0.75</v>
          </cell>
        </row>
        <row r="10">
          <cell r="E10">
            <v>145.4</v>
          </cell>
          <cell r="F10">
            <v>106</v>
          </cell>
          <cell r="G10">
            <v>139</v>
          </cell>
          <cell r="H10">
            <v>138</v>
          </cell>
          <cell r="I10">
            <v>120</v>
          </cell>
          <cell r="J10">
            <v>138</v>
          </cell>
          <cell r="K10">
            <v>135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hyperlink" Target="https://autoconsulting.ua/article.php?sid=48496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Q1265"/>
  <sheetViews>
    <sheetView tabSelected="1" zoomScaleNormal="100" workbookViewId="0">
      <selection activeCell="L25" sqref="L25"/>
    </sheetView>
  </sheetViews>
  <sheetFormatPr defaultColWidth="14.42578125" defaultRowHeight="15" customHeight="1"/>
  <cols>
    <col min="1" max="1" width="3.140625" style="731" customWidth="1"/>
    <col min="2" max="2" width="6.85546875" style="731" customWidth="1"/>
    <col min="3" max="3" width="41" style="731" customWidth="1"/>
    <col min="4" max="4" width="10.28515625" style="731" customWidth="1"/>
    <col min="5" max="11" width="8.7109375" style="731" customWidth="1"/>
    <col min="12" max="12" width="9.28515625" style="731" customWidth="1"/>
    <col min="13" max="19" width="8.7109375" style="731" customWidth="1"/>
    <col min="20" max="20" width="10.42578125" style="731" customWidth="1"/>
    <col min="21" max="21" width="3.85546875" style="731" customWidth="1"/>
    <col min="22" max="22" width="43.5703125" style="731" customWidth="1"/>
    <col min="23" max="23" width="10.28515625" style="731" customWidth="1"/>
    <col min="24" max="29" width="8.7109375" style="731" customWidth="1"/>
    <col min="30" max="30" width="9.7109375" style="731" customWidth="1"/>
    <col min="31" max="38" width="8.7109375" style="731" customWidth="1"/>
    <col min="39" max="16384" width="14.42578125" style="731"/>
  </cols>
  <sheetData>
    <row r="2" spans="2:43">
      <c r="C2" s="732" t="s">
        <v>1691</v>
      </c>
      <c r="V2" s="732" t="s">
        <v>1691</v>
      </c>
      <c r="AN2" s="732" t="s">
        <v>1692</v>
      </c>
    </row>
    <row r="3" spans="2:43" ht="25.5">
      <c r="C3" s="733" t="s">
        <v>1693</v>
      </c>
      <c r="D3" s="733" t="s">
        <v>1694</v>
      </c>
      <c r="E3" s="734">
        <v>2017</v>
      </c>
      <c r="F3" s="734">
        <v>2018</v>
      </c>
      <c r="G3" s="734">
        <v>2019</v>
      </c>
      <c r="H3" s="734">
        <v>2020</v>
      </c>
      <c r="I3" s="734">
        <v>2021</v>
      </c>
      <c r="J3" s="734">
        <v>2022</v>
      </c>
      <c r="K3" s="734">
        <v>2023</v>
      </c>
      <c r="L3" s="734">
        <v>2024</v>
      </c>
      <c r="M3" s="734">
        <v>2025</v>
      </c>
      <c r="N3" s="734">
        <v>2026</v>
      </c>
      <c r="O3" s="734">
        <v>2027</v>
      </c>
      <c r="P3" s="734">
        <v>2028</v>
      </c>
      <c r="Q3" s="734">
        <v>2029</v>
      </c>
      <c r="R3" s="734">
        <v>2030</v>
      </c>
      <c r="S3" s="735"/>
      <c r="V3" s="733" t="s">
        <v>1693</v>
      </c>
      <c r="W3" s="733" t="s">
        <v>1694</v>
      </c>
      <c r="X3" s="734">
        <v>2017</v>
      </c>
      <c r="Y3" s="734">
        <v>2018</v>
      </c>
      <c r="Z3" s="734">
        <v>2019</v>
      </c>
      <c r="AA3" s="734">
        <v>2020</v>
      </c>
      <c r="AB3" s="734">
        <v>2021</v>
      </c>
      <c r="AC3" s="734">
        <v>2022</v>
      </c>
      <c r="AD3" s="734">
        <v>2023</v>
      </c>
      <c r="AE3" s="734">
        <v>2024</v>
      </c>
      <c r="AF3" s="734">
        <v>2025</v>
      </c>
      <c r="AG3" s="734">
        <v>2026</v>
      </c>
      <c r="AH3" s="734">
        <v>2027</v>
      </c>
      <c r="AI3" s="734">
        <v>2028</v>
      </c>
      <c r="AJ3" s="734">
        <v>2029</v>
      </c>
      <c r="AK3" s="734">
        <v>2030</v>
      </c>
      <c r="AL3" s="735">
        <v>2031</v>
      </c>
      <c r="AN3" s="736">
        <v>1</v>
      </c>
      <c r="AO3" s="737" t="s">
        <v>227</v>
      </c>
      <c r="AP3" s="738" t="s">
        <v>1695</v>
      </c>
      <c r="AQ3" s="739">
        <v>1</v>
      </c>
    </row>
    <row r="4" spans="2:43">
      <c r="B4" s="731" t="s">
        <v>1696</v>
      </c>
      <c r="C4" s="740" t="s">
        <v>1697</v>
      </c>
      <c r="D4" s="741" t="s">
        <v>1698</v>
      </c>
      <c r="E4" s="742">
        <v>13350.073</v>
      </c>
      <c r="F4" s="742">
        <v>14480.907999999999</v>
      </c>
      <c r="G4" s="742">
        <v>13348.031999999999</v>
      </c>
      <c r="H4" s="742">
        <v>12666.276</v>
      </c>
      <c r="I4" s="742">
        <v>14070.655000000002</v>
      </c>
      <c r="J4" s="742">
        <v>12286.179500000002</v>
      </c>
      <c r="K4" s="742">
        <v>12120.6826</v>
      </c>
      <c r="L4" s="742">
        <v>14827.695184062328</v>
      </c>
      <c r="M4" s="742">
        <v>14771.949954655458</v>
      </c>
      <c r="N4" s="742">
        <v>14988.088983095447</v>
      </c>
      <c r="O4" s="742">
        <v>14900.022497280806</v>
      </c>
      <c r="P4" s="742">
        <v>14873.365600539044</v>
      </c>
      <c r="Q4" s="742">
        <v>14848.319592357015</v>
      </c>
      <c r="R4" s="742">
        <v>14824.786430270175</v>
      </c>
      <c r="S4" s="742"/>
      <c r="V4" s="740" t="s">
        <v>1697</v>
      </c>
      <c r="W4" s="741" t="s">
        <v>1544</v>
      </c>
      <c r="X4" s="742">
        <v>125357.18547000001</v>
      </c>
      <c r="Y4" s="742">
        <v>135975.72612000001</v>
      </c>
      <c r="Z4" s="742">
        <v>125338.02047999999</v>
      </c>
      <c r="AA4" s="742">
        <v>118936.33164000002</v>
      </c>
      <c r="AB4" s="742">
        <v>132123.45045</v>
      </c>
      <c r="AC4" s="742">
        <v>115367.22550500002</v>
      </c>
      <c r="AD4" s="742">
        <v>113813.20961400001</v>
      </c>
      <c r="AE4" s="742">
        <v>139232.05777834528</v>
      </c>
      <c r="AF4" s="742">
        <v>138708.61007421478</v>
      </c>
      <c r="AG4" s="742">
        <v>140738.15555126627</v>
      </c>
      <c r="AH4" s="742">
        <v>139911.21124946675</v>
      </c>
      <c r="AI4" s="742">
        <v>139660.90298906161</v>
      </c>
      <c r="AJ4" s="742">
        <v>139425.72097223235</v>
      </c>
      <c r="AK4" s="742">
        <v>139204.74458023693</v>
      </c>
      <c r="AL4" s="742">
        <v>0</v>
      </c>
      <c r="AN4" s="736">
        <v>2</v>
      </c>
      <c r="AO4" s="737" t="s">
        <v>230</v>
      </c>
      <c r="AP4" s="743" t="s">
        <v>1699</v>
      </c>
      <c r="AQ4" s="739">
        <v>9.39</v>
      </c>
    </row>
    <row r="5" spans="2:43" ht="25.5">
      <c r="C5" s="744" t="s">
        <v>1700</v>
      </c>
      <c r="D5" s="745" t="s">
        <v>1698</v>
      </c>
      <c r="E5" s="746">
        <v>2405</v>
      </c>
      <c r="F5" s="746">
        <v>2263.1</v>
      </c>
      <c r="G5" s="746">
        <v>2334.0500000000002</v>
      </c>
      <c r="H5" s="746">
        <v>2334.0500000000002</v>
      </c>
      <c r="I5" s="746">
        <v>2334.0500000000002</v>
      </c>
      <c r="J5" s="746">
        <v>2312.7650000000012</v>
      </c>
      <c r="K5" s="746">
        <v>2305.67</v>
      </c>
      <c r="L5" s="746">
        <v>2333.0536250000023</v>
      </c>
      <c r="M5" s="746">
        <v>2343.350102187499</v>
      </c>
      <c r="N5" s="746">
        <v>2354.6873282333336</v>
      </c>
      <c r="O5" s="746">
        <v>2366.873694336171</v>
      </c>
      <c r="P5" s="746">
        <v>2379.7687189799967</v>
      </c>
      <c r="Q5" s="746">
        <v>2393.2661445866638</v>
      </c>
      <c r="R5" s="746">
        <v>2407.2835138343958</v>
      </c>
      <c r="S5" s="746"/>
      <c r="V5" s="747" t="s">
        <v>1700</v>
      </c>
      <c r="W5" s="736" t="s">
        <v>1544</v>
      </c>
      <c r="X5" s="748">
        <v>22582.95</v>
      </c>
      <c r="Y5" s="748">
        <v>21250.509000000002</v>
      </c>
      <c r="Z5" s="748">
        <v>21916.729500000001</v>
      </c>
      <c r="AA5" s="748">
        <v>21916.729500000001</v>
      </c>
      <c r="AB5" s="748">
        <v>21916.729500000001</v>
      </c>
      <c r="AC5" s="748">
        <v>21716.863350000014</v>
      </c>
      <c r="AD5" s="748">
        <v>21650.241300000002</v>
      </c>
      <c r="AE5" s="748">
        <v>21907.373538750024</v>
      </c>
      <c r="AF5" s="748">
        <v>22004.057459540618</v>
      </c>
      <c r="AG5" s="748">
        <v>22110.514012111005</v>
      </c>
      <c r="AH5" s="748">
        <v>22224.943989816646</v>
      </c>
      <c r="AI5" s="748">
        <v>22346.028271222171</v>
      </c>
      <c r="AJ5" s="748">
        <v>22472.769097668774</v>
      </c>
      <c r="AK5" s="748">
        <v>22604.392194904976</v>
      </c>
      <c r="AL5" s="748">
        <v>0</v>
      </c>
      <c r="AN5" s="736">
        <v>3</v>
      </c>
      <c r="AO5" s="749" t="s">
        <v>322</v>
      </c>
      <c r="AP5" s="750" t="s">
        <v>5</v>
      </c>
      <c r="AQ5" s="751" t="s">
        <v>5</v>
      </c>
    </row>
    <row r="6" spans="2:43" ht="25.5">
      <c r="C6" s="752" t="s">
        <v>1090</v>
      </c>
      <c r="D6" s="753" t="s">
        <v>1701</v>
      </c>
      <c r="E6" s="754">
        <v>2405</v>
      </c>
      <c r="F6" s="754">
        <v>2263.1</v>
      </c>
      <c r="G6" s="754">
        <v>2334.0500000000002</v>
      </c>
      <c r="H6" s="754">
        <v>2334.0500000000002</v>
      </c>
      <c r="I6" s="754">
        <v>2334.0500000000002</v>
      </c>
      <c r="J6" s="754">
        <v>2312.7650000000012</v>
      </c>
      <c r="K6" s="754">
        <v>2305.67</v>
      </c>
      <c r="L6" s="754">
        <v>2333.0536250000023</v>
      </c>
      <c r="M6" s="754">
        <v>2343.350102187499</v>
      </c>
      <c r="N6" s="754">
        <v>2354.6873282333336</v>
      </c>
      <c r="O6" s="754">
        <v>2366.873694336171</v>
      </c>
      <c r="P6" s="754">
        <v>2379.7687189799967</v>
      </c>
      <c r="Q6" s="754">
        <v>2393.2661445866638</v>
      </c>
      <c r="R6" s="754">
        <v>2407.2835138343958</v>
      </c>
      <c r="S6" s="755"/>
      <c r="V6" s="752" t="s">
        <v>1090</v>
      </c>
      <c r="W6" s="736" t="s">
        <v>1544</v>
      </c>
      <c r="X6" s="755">
        <v>22582.95</v>
      </c>
      <c r="Y6" s="755">
        <v>21250.509000000002</v>
      </c>
      <c r="Z6" s="755">
        <v>21916.729500000001</v>
      </c>
      <c r="AA6" s="755">
        <v>21916.729500000001</v>
      </c>
      <c r="AB6" s="755">
        <v>21916.729500000001</v>
      </c>
      <c r="AC6" s="755">
        <v>21716.863350000014</v>
      </c>
      <c r="AD6" s="755">
        <v>21650.241300000002</v>
      </c>
      <c r="AE6" s="755">
        <v>21907.373538750024</v>
      </c>
      <c r="AF6" s="755">
        <v>22004.057459540618</v>
      </c>
      <c r="AG6" s="755">
        <v>22110.514012111005</v>
      </c>
      <c r="AH6" s="755">
        <v>22224.943989816646</v>
      </c>
      <c r="AI6" s="755">
        <v>22346.028271222171</v>
      </c>
      <c r="AJ6" s="755">
        <v>22472.769097668774</v>
      </c>
      <c r="AK6" s="755">
        <v>22604.392194904976</v>
      </c>
      <c r="AL6" s="755">
        <v>0</v>
      </c>
      <c r="AN6" s="736">
        <v>4</v>
      </c>
      <c r="AO6" s="737" t="s">
        <v>233</v>
      </c>
      <c r="AP6" s="738" t="s">
        <v>1702</v>
      </c>
      <c r="AQ6" s="739">
        <v>3.5</v>
      </c>
    </row>
    <row r="7" spans="2:43" ht="25.5">
      <c r="C7" s="752" t="s">
        <v>693</v>
      </c>
      <c r="D7" s="753" t="s">
        <v>1701</v>
      </c>
      <c r="E7" s="754">
        <v>0</v>
      </c>
      <c r="F7" s="754">
        <v>0</v>
      </c>
      <c r="G7" s="754">
        <v>0</v>
      </c>
      <c r="H7" s="754">
        <v>0</v>
      </c>
      <c r="I7" s="754">
        <v>0</v>
      </c>
      <c r="J7" s="754">
        <v>0</v>
      </c>
      <c r="K7" s="754">
        <v>0</v>
      </c>
      <c r="L7" s="754">
        <v>0</v>
      </c>
      <c r="M7" s="754">
        <v>0</v>
      </c>
      <c r="N7" s="754">
        <v>0</v>
      </c>
      <c r="O7" s="754">
        <v>0</v>
      </c>
      <c r="P7" s="754">
        <v>0</v>
      </c>
      <c r="Q7" s="754">
        <v>0</v>
      </c>
      <c r="R7" s="754">
        <v>0</v>
      </c>
      <c r="S7" s="756"/>
      <c r="V7" s="752" t="s">
        <v>693</v>
      </c>
      <c r="W7" s="736" t="s">
        <v>1544</v>
      </c>
      <c r="X7" s="755">
        <v>0</v>
      </c>
      <c r="Y7" s="755">
        <v>0</v>
      </c>
      <c r="Z7" s="755">
        <v>0</v>
      </c>
      <c r="AA7" s="755">
        <v>0</v>
      </c>
      <c r="AB7" s="755">
        <v>0</v>
      </c>
      <c r="AC7" s="755">
        <v>0</v>
      </c>
      <c r="AD7" s="755">
        <v>0</v>
      </c>
      <c r="AE7" s="755">
        <v>0</v>
      </c>
      <c r="AF7" s="755">
        <v>0</v>
      </c>
      <c r="AG7" s="755">
        <v>0</v>
      </c>
      <c r="AH7" s="755">
        <v>0</v>
      </c>
      <c r="AI7" s="755">
        <v>0</v>
      </c>
      <c r="AJ7" s="755">
        <v>0</v>
      </c>
      <c r="AK7" s="755">
        <v>0</v>
      </c>
      <c r="AL7" s="755">
        <v>0</v>
      </c>
      <c r="AN7" s="757"/>
      <c r="AO7" s="758" t="s">
        <v>235</v>
      </c>
      <c r="AP7" s="738" t="s">
        <v>1702</v>
      </c>
      <c r="AQ7" s="739">
        <v>2.1</v>
      </c>
    </row>
    <row r="8" spans="2:43">
      <c r="C8" s="759" t="s">
        <v>1703</v>
      </c>
      <c r="D8" s="760" t="s">
        <v>1704</v>
      </c>
      <c r="E8" s="761">
        <v>48.7</v>
      </c>
      <c r="F8" s="761">
        <v>45.088000000000001</v>
      </c>
      <c r="G8" s="761">
        <v>39.333999999999996</v>
      </c>
      <c r="H8" s="761">
        <v>29.052</v>
      </c>
      <c r="I8" s="761">
        <v>52.373000000000005</v>
      </c>
      <c r="J8" s="761">
        <v>63.710999999999999</v>
      </c>
      <c r="K8" s="761">
        <v>20.75</v>
      </c>
      <c r="L8" s="761">
        <v>46.192061243312573</v>
      </c>
      <c r="M8" s="761">
        <v>47.140311073840564</v>
      </c>
      <c r="N8" s="761">
        <v>48.868451420215379</v>
      </c>
      <c r="O8" s="761">
        <v>51.024254003785444</v>
      </c>
      <c r="P8" s="761">
        <v>53.593640107820207</v>
      </c>
      <c r="Q8" s="761">
        <v>56.56056253958905</v>
      </c>
      <c r="R8" s="761">
        <v>59.909436156337946</v>
      </c>
      <c r="S8" s="756"/>
      <c r="V8" s="759" t="s">
        <v>1703</v>
      </c>
      <c r="W8" s="736" t="s">
        <v>1544</v>
      </c>
      <c r="X8" s="761">
        <v>457.29300000000006</v>
      </c>
      <c r="Y8" s="761">
        <v>423.37632000000002</v>
      </c>
      <c r="Z8" s="761">
        <v>369.34625999999997</v>
      </c>
      <c r="AA8" s="761">
        <v>272.79828000000003</v>
      </c>
      <c r="AB8" s="761">
        <v>491.78247000000005</v>
      </c>
      <c r="AC8" s="761">
        <v>598.24629000000004</v>
      </c>
      <c r="AD8" s="761">
        <v>194.8425</v>
      </c>
      <c r="AE8" s="761">
        <v>433.74345507470508</v>
      </c>
      <c r="AF8" s="761">
        <v>442.64752098336294</v>
      </c>
      <c r="AG8" s="761">
        <v>458.87475883582243</v>
      </c>
      <c r="AH8" s="761">
        <v>479.11774509554533</v>
      </c>
      <c r="AI8" s="761">
        <v>503.24428061243179</v>
      </c>
      <c r="AJ8" s="761">
        <v>531.10368224674119</v>
      </c>
      <c r="AK8" s="761">
        <v>562.54960550801331</v>
      </c>
      <c r="AL8" s="755"/>
      <c r="AN8" s="757"/>
      <c r="AO8" s="758"/>
      <c r="AP8" s="738"/>
      <c r="AQ8" s="739"/>
    </row>
    <row r="9" spans="2:43" ht="25.5">
      <c r="C9" s="762" t="s">
        <v>1705</v>
      </c>
      <c r="D9" s="753" t="s">
        <v>1701</v>
      </c>
      <c r="E9" s="763">
        <v>48.7</v>
      </c>
      <c r="F9" s="763">
        <v>45.088000000000001</v>
      </c>
      <c r="G9" s="763">
        <v>39.333999999999996</v>
      </c>
      <c r="H9" s="763">
        <v>29.052</v>
      </c>
      <c r="I9" s="763">
        <v>52.373000000000005</v>
      </c>
      <c r="J9" s="763">
        <v>63.710999999999999</v>
      </c>
      <c r="K9" s="763">
        <v>20.75</v>
      </c>
      <c r="L9" s="763">
        <v>46.192061243312573</v>
      </c>
      <c r="M9" s="763">
        <v>47.140311073840564</v>
      </c>
      <c r="N9" s="763">
        <v>48.868451420215379</v>
      </c>
      <c r="O9" s="763">
        <v>51.024254003785444</v>
      </c>
      <c r="P9" s="763">
        <v>53.593640107820207</v>
      </c>
      <c r="Q9" s="763">
        <v>56.56056253958905</v>
      </c>
      <c r="R9" s="763">
        <v>59.909436156337946</v>
      </c>
      <c r="S9" s="755"/>
      <c r="V9" s="762" t="s">
        <v>1705</v>
      </c>
      <c r="W9" s="736" t="s">
        <v>1544</v>
      </c>
      <c r="X9" s="755">
        <v>457.29300000000006</v>
      </c>
      <c r="Y9" s="755">
        <v>423.37632000000002</v>
      </c>
      <c r="Z9" s="755">
        <v>369.34625999999997</v>
      </c>
      <c r="AA9" s="755">
        <v>272.79828000000003</v>
      </c>
      <c r="AB9" s="755">
        <v>491.78247000000005</v>
      </c>
      <c r="AC9" s="755">
        <v>598.24629000000004</v>
      </c>
      <c r="AD9" s="755">
        <v>194.8425</v>
      </c>
      <c r="AE9" s="755">
        <v>433.74345507470508</v>
      </c>
      <c r="AF9" s="755">
        <v>442.64752098336294</v>
      </c>
      <c r="AG9" s="755">
        <v>458.87475883582243</v>
      </c>
      <c r="AH9" s="755">
        <v>479.11774509554533</v>
      </c>
      <c r="AI9" s="755">
        <v>503.24428061243179</v>
      </c>
      <c r="AJ9" s="755">
        <v>531.10368224674119</v>
      </c>
      <c r="AK9" s="755">
        <v>562.54960550801331</v>
      </c>
      <c r="AL9" s="755">
        <v>0</v>
      </c>
      <c r="AN9" s="757"/>
      <c r="AO9" s="758" t="s">
        <v>237</v>
      </c>
      <c r="AP9" s="738" t="s">
        <v>1702</v>
      </c>
      <c r="AQ9" s="739">
        <v>3.5</v>
      </c>
    </row>
    <row r="10" spans="2:43" ht="25.5">
      <c r="C10" s="762" t="s">
        <v>1707</v>
      </c>
      <c r="D10" s="753" t="s">
        <v>1701</v>
      </c>
      <c r="E10" s="748"/>
      <c r="F10" s="748"/>
      <c r="G10" s="748"/>
      <c r="H10" s="748"/>
      <c r="I10" s="748"/>
      <c r="J10" s="748"/>
      <c r="K10" s="748"/>
      <c r="L10" s="755"/>
      <c r="M10" s="755"/>
      <c r="N10" s="755"/>
      <c r="O10" s="755"/>
      <c r="P10" s="755"/>
      <c r="Q10" s="755"/>
      <c r="R10" s="755"/>
      <c r="S10" s="755"/>
      <c r="V10" s="762" t="s">
        <v>1707</v>
      </c>
      <c r="W10" s="736"/>
      <c r="X10" s="755"/>
      <c r="Y10" s="755"/>
      <c r="Z10" s="755"/>
      <c r="AA10" s="755"/>
      <c r="AB10" s="755"/>
      <c r="AC10" s="755"/>
      <c r="AD10" s="755"/>
      <c r="AE10" s="755"/>
      <c r="AF10" s="755"/>
      <c r="AG10" s="755"/>
      <c r="AH10" s="755"/>
      <c r="AI10" s="755"/>
      <c r="AJ10" s="755"/>
      <c r="AK10" s="755"/>
      <c r="AL10" s="755"/>
      <c r="AN10" s="757"/>
      <c r="AO10" s="758"/>
      <c r="AP10" s="738"/>
      <c r="AQ10" s="739"/>
    </row>
    <row r="11" spans="2:43">
      <c r="C11" s="747" t="s">
        <v>1093</v>
      </c>
      <c r="D11" s="736" t="s">
        <v>1708</v>
      </c>
      <c r="E11" s="763">
        <v>1672.9</v>
      </c>
      <c r="F11" s="763">
        <v>1592.3</v>
      </c>
      <c r="G11" s="763">
        <v>1632.6</v>
      </c>
      <c r="H11" s="763">
        <v>1632.5999999999997</v>
      </c>
      <c r="I11" s="763">
        <v>1644.6899999999998</v>
      </c>
      <c r="J11" s="763">
        <v>1638.2419999999997</v>
      </c>
      <c r="K11" s="763">
        <v>1607.2915999999996</v>
      </c>
      <c r="L11" s="764">
        <v>1635.0179999999991</v>
      </c>
      <c r="M11" s="764">
        <v>1637.9886857142847</v>
      </c>
      <c r="N11" s="764">
        <v>1640.9593714285711</v>
      </c>
      <c r="O11" s="764">
        <v>1643.9300571428566</v>
      </c>
      <c r="P11" s="764">
        <v>1646.9007428571422</v>
      </c>
      <c r="Q11" s="764">
        <v>1649.8714285714277</v>
      </c>
      <c r="R11" s="764">
        <v>1652.8421142857133</v>
      </c>
      <c r="S11" s="755"/>
      <c r="V11" s="747" t="s">
        <v>1093</v>
      </c>
      <c r="W11" s="736" t="s">
        <v>1544</v>
      </c>
      <c r="X11" s="755">
        <v>15708.531000000003</v>
      </c>
      <c r="Y11" s="755">
        <v>14951.697</v>
      </c>
      <c r="Z11" s="755">
        <v>15330.114</v>
      </c>
      <c r="AA11" s="755">
        <v>15330.113999999998</v>
      </c>
      <c r="AB11" s="755">
        <v>15443.639099999999</v>
      </c>
      <c r="AC11" s="755">
        <v>15383.092379999998</v>
      </c>
      <c r="AD11" s="755">
        <v>15092.468123999997</v>
      </c>
      <c r="AE11" s="755">
        <v>15352.819019999994</v>
      </c>
      <c r="AF11" s="755">
        <v>15380.713758857133</v>
      </c>
      <c r="AG11" s="755">
        <v>15408.608497714284</v>
      </c>
      <c r="AH11" s="755">
        <v>15436.503236571425</v>
      </c>
      <c r="AI11" s="755">
        <v>15464.397975428566</v>
      </c>
      <c r="AJ11" s="755">
        <v>15492.292714285708</v>
      </c>
      <c r="AK11" s="755">
        <v>15520.187453142848</v>
      </c>
      <c r="AL11" s="755">
        <v>0</v>
      </c>
      <c r="AN11" s="757"/>
      <c r="AO11" s="758" t="s">
        <v>238</v>
      </c>
      <c r="AP11" s="738" t="s">
        <v>1702</v>
      </c>
      <c r="AQ11" s="739">
        <v>2.39</v>
      </c>
    </row>
    <row r="12" spans="2:43" ht="25.5">
      <c r="C12" s="747" t="s">
        <v>1094</v>
      </c>
      <c r="D12" s="736" t="s">
        <v>1708</v>
      </c>
      <c r="E12" s="756"/>
      <c r="F12" s="756"/>
      <c r="G12" s="756"/>
      <c r="H12" s="756"/>
      <c r="I12" s="756"/>
      <c r="J12" s="756"/>
      <c r="K12" s="756"/>
      <c r="L12" s="756"/>
      <c r="M12" s="756"/>
      <c r="N12" s="756"/>
      <c r="O12" s="756"/>
      <c r="P12" s="756"/>
      <c r="Q12" s="756"/>
      <c r="R12" s="756"/>
      <c r="S12" s="756"/>
      <c r="V12" s="747" t="s">
        <v>1094</v>
      </c>
      <c r="W12" s="736" t="s">
        <v>1544</v>
      </c>
      <c r="X12" s="755">
        <v>0</v>
      </c>
      <c r="Y12" s="755">
        <v>0</v>
      </c>
      <c r="Z12" s="755">
        <v>0</v>
      </c>
      <c r="AA12" s="755">
        <v>0</v>
      </c>
      <c r="AB12" s="755">
        <v>0</v>
      </c>
      <c r="AC12" s="755">
        <v>0</v>
      </c>
      <c r="AD12" s="755">
        <v>0</v>
      </c>
      <c r="AE12" s="755">
        <v>0</v>
      </c>
      <c r="AF12" s="755">
        <v>0</v>
      </c>
      <c r="AG12" s="755">
        <v>0</v>
      </c>
      <c r="AH12" s="755">
        <v>0</v>
      </c>
      <c r="AI12" s="755">
        <v>0</v>
      </c>
      <c r="AJ12" s="755">
        <v>0</v>
      </c>
      <c r="AK12" s="755">
        <v>0</v>
      </c>
      <c r="AL12" s="755">
        <v>0</v>
      </c>
      <c r="AN12" s="757"/>
      <c r="AO12" s="758" t="s">
        <v>239</v>
      </c>
      <c r="AP12" s="738" t="s">
        <v>1702</v>
      </c>
      <c r="AQ12" s="739">
        <v>4.18</v>
      </c>
    </row>
    <row r="13" spans="2:43" ht="38.25">
      <c r="C13" s="747" t="s">
        <v>1092</v>
      </c>
      <c r="D13" s="736" t="s">
        <v>1708</v>
      </c>
      <c r="E13" s="748">
        <v>9156.2729999999992</v>
      </c>
      <c r="F13" s="748">
        <v>10188.42</v>
      </c>
      <c r="G13" s="748">
        <v>9178.7479999999996</v>
      </c>
      <c r="H13" s="748">
        <v>8482.5990000000002</v>
      </c>
      <c r="I13" s="748">
        <v>9803.5169999999998</v>
      </c>
      <c r="J13" s="748">
        <v>8022.0739999999996</v>
      </c>
      <c r="K13" s="748">
        <v>7924.2209999999995</v>
      </c>
      <c r="L13" s="748">
        <v>10537.318997819018</v>
      </c>
      <c r="M13" s="748">
        <v>10453.995855679836</v>
      </c>
      <c r="N13" s="748">
        <v>10640.736332013334</v>
      </c>
      <c r="O13" s="748">
        <v>10521.994491797996</v>
      </c>
      <c r="P13" s="748">
        <v>10463.539998594088</v>
      </c>
      <c r="Q13" s="748">
        <v>10405.696456659338</v>
      </c>
      <c r="R13" s="748">
        <v>10348.46386599373</v>
      </c>
      <c r="S13" s="755"/>
      <c r="V13" s="747" t="s">
        <v>1092</v>
      </c>
      <c r="W13" s="736" t="s">
        <v>1544</v>
      </c>
      <c r="X13" s="765">
        <v>85977.403470000005</v>
      </c>
      <c r="Y13" s="765">
        <v>95669.263800000001</v>
      </c>
      <c r="Z13" s="765">
        <v>86188.443719999996</v>
      </c>
      <c r="AA13" s="765">
        <v>79651.604610000009</v>
      </c>
      <c r="AB13" s="765">
        <v>92055.02463</v>
      </c>
      <c r="AC13" s="765">
        <v>75327.274860000005</v>
      </c>
      <c r="AD13" s="765">
        <v>74408.435190000004</v>
      </c>
      <c r="AE13" s="765">
        <v>98945.425389520591</v>
      </c>
      <c r="AF13" s="765">
        <v>98163.021084833657</v>
      </c>
      <c r="AG13" s="765">
        <v>99916.514157605212</v>
      </c>
      <c r="AH13" s="765">
        <v>98801.52827798319</v>
      </c>
      <c r="AI13" s="765">
        <v>98252.640586798487</v>
      </c>
      <c r="AJ13" s="765">
        <v>97709.489728031185</v>
      </c>
      <c r="AK13" s="765">
        <v>97172.075701681126</v>
      </c>
      <c r="AL13" s="765">
        <v>0</v>
      </c>
      <c r="AN13" s="757"/>
      <c r="AO13" s="758" t="s">
        <v>240</v>
      </c>
      <c r="AP13" s="738" t="s">
        <v>1702</v>
      </c>
      <c r="AQ13" s="739">
        <v>4.32</v>
      </c>
    </row>
    <row r="14" spans="2:43" ht="25.5">
      <c r="C14" s="766" t="s">
        <v>1709</v>
      </c>
      <c r="D14" s="736" t="s">
        <v>1708</v>
      </c>
      <c r="E14" s="748"/>
      <c r="F14" s="748"/>
      <c r="G14" s="748"/>
      <c r="H14" s="748"/>
      <c r="I14" s="748"/>
      <c r="J14" s="748"/>
      <c r="K14" s="748"/>
      <c r="L14" s="755"/>
      <c r="M14" s="755"/>
      <c r="N14" s="755"/>
      <c r="O14" s="755"/>
      <c r="P14" s="755"/>
      <c r="Q14" s="755"/>
      <c r="R14" s="755"/>
      <c r="S14" s="755"/>
      <c r="V14" s="766" t="s">
        <v>1709</v>
      </c>
      <c r="W14" s="736" t="s">
        <v>1544</v>
      </c>
      <c r="X14" s="755">
        <v>0</v>
      </c>
      <c r="Y14" s="755">
        <v>0</v>
      </c>
      <c r="Z14" s="755">
        <v>0</v>
      </c>
      <c r="AA14" s="755">
        <v>0</v>
      </c>
      <c r="AB14" s="755">
        <v>0</v>
      </c>
      <c r="AC14" s="755">
        <v>0</v>
      </c>
      <c r="AD14" s="755">
        <v>0</v>
      </c>
      <c r="AE14" s="755">
        <v>0</v>
      </c>
      <c r="AF14" s="755">
        <v>0</v>
      </c>
      <c r="AG14" s="755">
        <v>0</v>
      </c>
      <c r="AH14" s="755">
        <v>0</v>
      </c>
      <c r="AI14" s="755">
        <v>0</v>
      </c>
      <c r="AJ14" s="755">
        <v>0</v>
      </c>
      <c r="AK14" s="755">
        <v>0</v>
      </c>
      <c r="AL14" s="755">
        <v>0</v>
      </c>
      <c r="AN14" s="757"/>
      <c r="AO14" s="758" t="s">
        <v>241</v>
      </c>
      <c r="AP14" s="738" t="s">
        <v>1702</v>
      </c>
      <c r="AQ14" s="739">
        <v>3.46</v>
      </c>
    </row>
    <row r="15" spans="2:43">
      <c r="C15" s="766" t="s">
        <v>1545</v>
      </c>
      <c r="D15" s="736" t="s">
        <v>1708</v>
      </c>
      <c r="E15" s="763">
        <v>9156.2729999999992</v>
      </c>
      <c r="F15" s="763">
        <v>10188.42</v>
      </c>
      <c r="G15" s="763">
        <v>9178.7479999999996</v>
      </c>
      <c r="H15" s="763">
        <v>8482.5990000000002</v>
      </c>
      <c r="I15" s="763">
        <v>9803.5169999999998</v>
      </c>
      <c r="J15" s="763">
        <v>8022.0739999999996</v>
      </c>
      <c r="K15" s="763">
        <v>7924.2209999999995</v>
      </c>
      <c r="L15" s="763">
        <v>10537.318997819018</v>
      </c>
      <c r="M15" s="763">
        <v>10453.995855679836</v>
      </c>
      <c r="N15" s="763">
        <v>10640.736332013334</v>
      </c>
      <c r="O15" s="763">
        <v>10521.994491797996</v>
      </c>
      <c r="P15" s="763">
        <v>10463.539998594088</v>
      </c>
      <c r="Q15" s="763">
        <v>10405.696456659338</v>
      </c>
      <c r="R15" s="763">
        <v>10348.46386599373</v>
      </c>
      <c r="S15" s="748"/>
      <c r="V15" s="766" t="s">
        <v>1545</v>
      </c>
      <c r="W15" s="736" t="s">
        <v>1544</v>
      </c>
      <c r="X15" s="755">
        <v>85977.403470000005</v>
      </c>
      <c r="Y15" s="755">
        <v>95669.263800000001</v>
      </c>
      <c r="Z15" s="755">
        <v>86188.443719999996</v>
      </c>
      <c r="AA15" s="755">
        <v>79651.604610000009</v>
      </c>
      <c r="AB15" s="755">
        <v>92055.02463</v>
      </c>
      <c r="AC15" s="755">
        <v>75327.274860000005</v>
      </c>
      <c r="AD15" s="755">
        <v>74408.435190000004</v>
      </c>
      <c r="AE15" s="755">
        <v>98945.425389520591</v>
      </c>
      <c r="AF15" s="755">
        <v>98163.021084833657</v>
      </c>
      <c r="AG15" s="755">
        <v>99916.514157605212</v>
      </c>
      <c r="AH15" s="755">
        <v>98801.52827798319</v>
      </c>
      <c r="AI15" s="755">
        <v>98252.640586798487</v>
      </c>
      <c r="AJ15" s="755">
        <v>97709.489728031185</v>
      </c>
      <c r="AK15" s="755">
        <v>97172.075701681126</v>
      </c>
      <c r="AL15" s="755">
        <v>0</v>
      </c>
      <c r="AN15" s="757"/>
      <c r="AO15" s="758" t="s">
        <v>242</v>
      </c>
      <c r="AP15" s="738" t="s">
        <v>1702</v>
      </c>
      <c r="AQ15" s="739">
        <v>2.91</v>
      </c>
    </row>
    <row r="16" spans="2:43">
      <c r="C16" s="766" t="s">
        <v>1711</v>
      </c>
      <c r="D16" s="736" t="s">
        <v>1708</v>
      </c>
      <c r="E16" s="748"/>
      <c r="F16" s="748"/>
      <c r="G16" s="748"/>
      <c r="H16" s="748"/>
      <c r="I16" s="748"/>
      <c r="J16" s="748"/>
      <c r="K16" s="748"/>
      <c r="L16" s="748"/>
      <c r="M16" s="748"/>
      <c r="N16" s="748"/>
      <c r="O16" s="748"/>
      <c r="P16" s="748"/>
      <c r="Q16" s="748"/>
      <c r="R16" s="748"/>
      <c r="S16" s="748"/>
      <c r="V16" s="766" t="s">
        <v>1711</v>
      </c>
      <c r="W16" s="736" t="s">
        <v>1544</v>
      </c>
      <c r="X16" s="755">
        <v>0</v>
      </c>
      <c r="Y16" s="755">
        <v>0</v>
      </c>
      <c r="Z16" s="755">
        <v>0</v>
      </c>
      <c r="AA16" s="755">
        <v>0</v>
      </c>
      <c r="AB16" s="755">
        <v>0</v>
      </c>
      <c r="AC16" s="755">
        <v>0</v>
      </c>
      <c r="AD16" s="755">
        <v>0</v>
      </c>
      <c r="AE16" s="755">
        <v>0</v>
      </c>
      <c r="AF16" s="755">
        <v>0</v>
      </c>
      <c r="AG16" s="755">
        <v>0</v>
      </c>
      <c r="AH16" s="755">
        <v>0</v>
      </c>
      <c r="AI16" s="755">
        <v>0</v>
      </c>
      <c r="AJ16" s="755">
        <v>0</v>
      </c>
      <c r="AK16" s="755">
        <v>0</v>
      </c>
      <c r="AL16" s="755">
        <v>0</v>
      </c>
      <c r="AN16" s="757"/>
      <c r="AO16" s="758" t="s">
        <v>243</v>
      </c>
      <c r="AP16" s="738" t="s">
        <v>1702</v>
      </c>
      <c r="AQ16" s="739">
        <v>2.87</v>
      </c>
    </row>
    <row r="17" spans="2:43" ht="25.5">
      <c r="C17" s="766" t="s">
        <v>1712</v>
      </c>
      <c r="D17" s="736" t="s">
        <v>1708</v>
      </c>
      <c r="E17" s="748"/>
      <c r="F17" s="748"/>
      <c r="G17" s="748"/>
      <c r="H17" s="748"/>
      <c r="I17" s="748"/>
      <c r="J17" s="748"/>
      <c r="K17" s="748"/>
      <c r="L17" s="755"/>
      <c r="M17" s="755"/>
      <c r="N17" s="755"/>
      <c r="O17" s="755"/>
      <c r="P17" s="755"/>
      <c r="Q17" s="755"/>
      <c r="R17" s="755"/>
      <c r="S17" s="755"/>
      <c r="V17" s="766" t="s">
        <v>1712</v>
      </c>
      <c r="W17" s="736" t="s">
        <v>1544</v>
      </c>
      <c r="X17" s="755">
        <v>0</v>
      </c>
      <c r="Y17" s="755">
        <v>0</v>
      </c>
      <c r="Z17" s="755">
        <v>0</v>
      </c>
      <c r="AA17" s="755">
        <v>0</v>
      </c>
      <c r="AB17" s="755">
        <v>0</v>
      </c>
      <c r="AC17" s="755">
        <v>0</v>
      </c>
      <c r="AD17" s="755">
        <v>0</v>
      </c>
      <c r="AE17" s="755">
        <v>0</v>
      </c>
      <c r="AF17" s="755">
        <v>0</v>
      </c>
      <c r="AG17" s="755">
        <v>0</v>
      </c>
      <c r="AH17" s="755">
        <v>0</v>
      </c>
      <c r="AI17" s="755">
        <v>0</v>
      </c>
      <c r="AJ17" s="755">
        <v>0</v>
      </c>
      <c r="AK17" s="755">
        <v>0</v>
      </c>
      <c r="AL17" s="755">
        <v>0</v>
      </c>
      <c r="AN17" s="757"/>
      <c r="AO17" s="758" t="s">
        <v>244</v>
      </c>
      <c r="AP17" s="738" t="s">
        <v>1702</v>
      </c>
      <c r="AQ17" s="739">
        <v>2.15</v>
      </c>
    </row>
    <row r="18" spans="2:43">
      <c r="C18" s="766" t="s">
        <v>1713</v>
      </c>
      <c r="D18" s="736" t="s">
        <v>1708</v>
      </c>
      <c r="E18" s="765"/>
      <c r="F18" s="765"/>
      <c r="G18" s="765"/>
      <c r="H18" s="765"/>
      <c r="I18" s="765"/>
      <c r="J18" s="765"/>
      <c r="K18" s="765"/>
      <c r="L18" s="765"/>
      <c r="M18" s="765"/>
      <c r="N18" s="765"/>
      <c r="O18" s="765"/>
      <c r="P18" s="765"/>
      <c r="Q18" s="765"/>
      <c r="R18" s="765"/>
      <c r="S18" s="765"/>
      <c r="V18" s="766" t="s">
        <v>1713</v>
      </c>
      <c r="W18" s="736" t="s">
        <v>1544</v>
      </c>
      <c r="X18" s="755">
        <v>0</v>
      </c>
      <c r="Y18" s="755">
        <v>0</v>
      </c>
      <c r="Z18" s="755">
        <v>0</v>
      </c>
      <c r="AA18" s="755">
        <v>0</v>
      </c>
      <c r="AB18" s="755">
        <v>0</v>
      </c>
      <c r="AC18" s="755">
        <v>0</v>
      </c>
      <c r="AD18" s="755">
        <v>0</v>
      </c>
      <c r="AE18" s="755">
        <v>0</v>
      </c>
      <c r="AF18" s="755">
        <v>0</v>
      </c>
      <c r="AG18" s="755">
        <v>0</v>
      </c>
      <c r="AH18" s="755">
        <v>0</v>
      </c>
      <c r="AI18" s="755">
        <v>0</v>
      </c>
      <c r="AJ18" s="755">
        <v>0</v>
      </c>
      <c r="AK18" s="755">
        <v>0</v>
      </c>
      <c r="AL18" s="755">
        <v>0</v>
      </c>
      <c r="AN18" s="757"/>
      <c r="AO18" s="758"/>
      <c r="AP18" s="738"/>
      <c r="AQ18" s="739"/>
    </row>
    <row r="19" spans="2:43">
      <c r="C19" s="766" t="s">
        <v>1714</v>
      </c>
      <c r="D19" s="736" t="s">
        <v>1708</v>
      </c>
      <c r="E19" s="748"/>
      <c r="F19" s="748"/>
      <c r="G19" s="748"/>
      <c r="H19" s="748"/>
      <c r="I19" s="748"/>
      <c r="J19" s="748"/>
      <c r="K19" s="748"/>
      <c r="L19" s="755"/>
      <c r="M19" s="755"/>
      <c r="N19" s="755"/>
      <c r="O19" s="755"/>
      <c r="P19" s="755"/>
      <c r="Q19" s="755"/>
      <c r="R19" s="755"/>
      <c r="S19" s="755"/>
      <c r="V19" s="766" t="s">
        <v>1714</v>
      </c>
      <c r="W19" s="736" t="s">
        <v>1544</v>
      </c>
      <c r="X19" s="755">
        <v>0</v>
      </c>
      <c r="Y19" s="755">
        <v>0</v>
      </c>
      <c r="Z19" s="755">
        <v>0</v>
      </c>
      <c r="AA19" s="755">
        <v>0</v>
      </c>
      <c r="AB19" s="755">
        <v>0</v>
      </c>
      <c r="AC19" s="755">
        <v>0</v>
      </c>
      <c r="AD19" s="755">
        <v>0</v>
      </c>
      <c r="AE19" s="755">
        <v>0</v>
      </c>
      <c r="AF19" s="755">
        <v>0</v>
      </c>
      <c r="AG19" s="755">
        <v>0</v>
      </c>
      <c r="AH19" s="755">
        <v>0</v>
      </c>
      <c r="AI19" s="755">
        <v>0</v>
      </c>
      <c r="AJ19" s="755">
        <v>0</v>
      </c>
      <c r="AK19" s="755">
        <v>0</v>
      </c>
      <c r="AL19" s="755">
        <v>0</v>
      </c>
      <c r="AN19" s="736">
        <v>5</v>
      </c>
      <c r="AO19" s="737" t="s">
        <v>765</v>
      </c>
      <c r="AP19" s="743" t="s">
        <v>1699</v>
      </c>
      <c r="AQ19" s="739">
        <v>5.6</v>
      </c>
    </row>
    <row r="20" spans="2:43">
      <c r="C20" s="747" t="s">
        <v>1095</v>
      </c>
      <c r="D20" s="736" t="s">
        <v>1708</v>
      </c>
      <c r="E20" s="763">
        <v>67.2</v>
      </c>
      <c r="F20" s="763">
        <v>392</v>
      </c>
      <c r="G20" s="763">
        <v>163.30000000000001</v>
      </c>
      <c r="H20" s="763">
        <v>187.97500000000002</v>
      </c>
      <c r="I20" s="763">
        <v>236.02500000000146</v>
      </c>
      <c r="J20" s="763">
        <v>249.38750000000073</v>
      </c>
      <c r="K20" s="763">
        <v>262.75</v>
      </c>
      <c r="L20" s="764">
        <v>276.11249999999563</v>
      </c>
      <c r="M20" s="764">
        <v>289.47499999999854</v>
      </c>
      <c r="N20" s="764">
        <v>302.83749999999418</v>
      </c>
      <c r="O20" s="764">
        <v>316.19999999999709</v>
      </c>
      <c r="P20" s="764">
        <v>329.56249999999636</v>
      </c>
      <c r="Q20" s="764">
        <v>342.92499999999563</v>
      </c>
      <c r="R20" s="764">
        <v>356.28749999999854</v>
      </c>
      <c r="S20" s="755"/>
      <c r="V20" s="747" t="s">
        <v>1095</v>
      </c>
      <c r="W20" s="736" t="s">
        <v>1544</v>
      </c>
      <c r="X20" s="755">
        <v>631.00800000000004</v>
      </c>
      <c r="Y20" s="755">
        <v>3680.88</v>
      </c>
      <c r="Z20" s="755">
        <v>1533.3870000000002</v>
      </c>
      <c r="AA20" s="755">
        <v>1765.0852500000003</v>
      </c>
      <c r="AB20" s="755">
        <v>2216.2747500000137</v>
      </c>
      <c r="AC20" s="755">
        <v>2341.748625000007</v>
      </c>
      <c r="AD20" s="755">
        <v>2467.2225000000003</v>
      </c>
      <c r="AE20" s="755">
        <v>2592.6963749999591</v>
      </c>
      <c r="AF20" s="755">
        <v>2718.1702499999865</v>
      </c>
      <c r="AG20" s="755">
        <v>2843.6441249999457</v>
      </c>
      <c r="AH20" s="755">
        <v>2969.1179999999727</v>
      </c>
      <c r="AI20" s="755">
        <v>3094.591874999966</v>
      </c>
      <c r="AJ20" s="755">
        <v>3220.0657499999593</v>
      </c>
      <c r="AK20" s="755">
        <v>3345.5396249999867</v>
      </c>
      <c r="AL20" s="755">
        <v>0</v>
      </c>
      <c r="AN20" s="757"/>
      <c r="AO20" s="758" t="s">
        <v>766</v>
      </c>
      <c r="AP20" s="743" t="s">
        <v>1699</v>
      </c>
      <c r="AQ20" s="739">
        <v>9.07</v>
      </c>
    </row>
    <row r="21" spans="2:43" ht="15.75" customHeight="1">
      <c r="B21" s="731" t="s">
        <v>1715</v>
      </c>
      <c r="C21" s="740" t="s">
        <v>1716</v>
      </c>
      <c r="D21" s="741" t="s">
        <v>1544</v>
      </c>
      <c r="E21" s="742">
        <v>37643.926166666664</v>
      </c>
      <c r="F21" s="742">
        <v>37692.534</v>
      </c>
      <c r="G21" s="742">
        <v>38669.082999999999</v>
      </c>
      <c r="H21" s="742">
        <v>37408.035166666668</v>
      </c>
      <c r="I21" s="742">
        <v>38055.976333333369</v>
      </c>
      <c r="J21" s="742">
        <v>37336.603333333354</v>
      </c>
      <c r="K21" s="742">
        <v>37193.352333333445</v>
      </c>
      <c r="L21" s="742">
        <v>39353.513035315962</v>
      </c>
      <c r="M21" s="742">
        <v>17030.948727220988</v>
      </c>
      <c r="N21" s="742">
        <v>17262.820539794204</v>
      </c>
      <c r="O21" s="742">
        <v>17511.861981340655</v>
      </c>
      <c r="P21" s="742">
        <v>17779.957246296501</v>
      </c>
      <c r="Q21" s="742">
        <v>18074.39580144229</v>
      </c>
      <c r="R21" s="742">
        <v>18369.326594790145</v>
      </c>
      <c r="S21" s="742"/>
      <c r="V21" s="740" t="s">
        <v>1716</v>
      </c>
      <c r="W21" s="741" t="s">
        <v>1544</v>
      </c>
      <c r="X21" s="742">
        <v>37643.926166666664</v>
      </c>
      <c r="Y21" s="742">
        <v>37692.534</v>
      </c>
      <c r="Z21" s="742">
        <v>38669.082999999999</v>
      </c>
      <c r="AA21" s="742">
        <v>37408.035166666668</v>
      </c>
      <c r="AB21" s="742">
        <v>38055.976333333369</v>
      </c>
      <c r="AC21" s="742">
        <v>37336.603333333354</v>
      </c>
      <c r="AD21" s="742">
        <v>37193.352333333445</v>
      </c>
      <c r="AE21" s="742">
        <v>39353.513035315962</v>
      </c>
      <c r="AF21" s="742">
        <v>39531.080427220986</v>
      </c>
      <c r="AG21" s="742">
        <v>39848.076793885091</v>
      </c>
      <c r="AH21" s="742">
        <v>40191.474937965657</v>
      </c>
      <c r="AI21" s="742">
        <v>40561.891590428306</v>
      </c>
      <c r="AJ21" s="742">
        <v>40965.613063034711</v>
      </c>
      <c r="AK21" s="742">
        <v>41375.979596708174</v>
      </c>
      <c r="AL21" s="742">
        <v>0</v>
      </c>
      <c r="AN21" s="757"/>
      <c r="AO21" s="758" t="s">
        <v>767</v>
      </c>
      <c r="AP21" s="743" t="s">
        <v>1699</v>
      </c>
      <c r="AQ21" s="739">
        <v>5.6</v>
      </c>
    </row>
    <row r="22" spans="2:43">
      <c r="B22" s="767"/>
      <c r="C22" s="747" t="s">
        <v>1700</v>
      </c>
      <c r="D22" s="736" t="s">
        <v>1544</v>
      </c>
      <c r="E22" s="748">
        <v>22431</v>
      </c>
      <c r="F22" s="748">
        <v>22344</v>
      </c>
      <c r="G22" s="748">
        <v>22387.5</v>
      </c>
      <c r="H22" s="748">
        <v>22387.5</v>
      </c>
      <c r="I22" s="748">
        <v>22387.5</v>
      </c>
      <c r="J22" s="748">
        <v>22374.450000000004</v>
      </c>
      <c r="K22" s="748">
        <v>22370.100000000006</v>
      </c>
      <c r="L22" s="748">
        <v>22496.744999999999</v>
      </c>
      <c r="M22" s="748">
        <v>0</v>
      </c>
      <c r="N22" s="748">
        <v>0</v>
      </c>
      <c r="O22" s="748">
        <v>0</v>
      </c>
      <c r="P22" s="748">
        <v>0</v>
      </c>
      <c r="Q22" s="748">
        <v>0</v>
      </c>
      <c r="R22" s="748">
        <v>0</v>
      </c>
      <c r="S22" s="748"/>
      <c r="U22" s="767"/>
      <c r="V22" s="747" t="s">
        <v>1700</v>
      </c>
      <c r="W22" s="736" t="s">
        <v>1544</v>
      </c>
      <c r="X22" s="748">
        <v>22431</v>
      </c>
      <c r="Y22" s="748">
        <v>22344</v>
      </c>
      <c r="Z22" s="748">
        <v>22387.5</v>
      </c>
      <c r="AA22" s="748">
        <v>22387.5</v>
      </c>
      <c r="AB22" s="748">
        <v>22387.5</v>
      </c>
      <c r="AC22" s="748">
        <v>22374.450000000004</v>
      </c>
      <c r="AD22" s="748">
        <v>22370.100000000006</v>
      </c>
      <c r="AE22" s="748">
        <v>22496.744999999999</v>
      </c>
      <c r="AF22" s="748">
        <v>22500.131699999994</v>
      </c>
      <c r="AG22" s="748">
        <v>22585.256254090891</v>
      </c>
      <c r="AH22" s="748">
        <v>22679.612956624998</v>
      </c>
      <c r="AI22" s="748">
        <v>22781.934344131805</v>
      </c>
      <c r="AJ22" s="748">
        <v>22891.217261592421</v>
      </c>
      <c r="AK22" s="748">
        <v>23006.653001918032</v>
      </c>
      <c r="AL22" s="748">
        <v>0</v>
      </c>
      <c r="AN22" s="736">
        <v>6</v>
      </c>
      <c r="AO22" s="737" t="s">
        <v>979</v>
      </c>
      <c r="AP22" s="738" t="s">
        <v>1717</v>
      </c>
      <c r="AQ22" s="739">
        <v>9.7219999999999995</v>
      </c>
    </row>
    <row r="23" spans="2:43" ht="25.5">
      <c r="B23" s="767"/>
      <c r="C23" s="752" t="s">
        <v>1718</v>
      </c>
      <c r="D23" s="736" t="s">
        <v>1544</v>
      </c>
      <c r="E23" s="768">
        <v>22431</v>
      </c>
      <c r="F23" s="768">
        <v>22344</v>
      </c>
      <c r="G23" s="763">
        <v>22387.5</v>
      </c>
      <c r="H23" s="763">
        <v>22387.5</v>
      </c>
      <c r="I23" s="763">
        <v>22387.5</v>
      </c>
      <c r="J23" s="763">
        <v>22374.450000000004</v>
      </c>
      <c r="K23" s="763">
        <v>22370.100000000006</v>
      </c>
      <c r="L23" s="763">
        <v>22496.744999999999</v>
      </c>
      <c r="M23" s="763">
        <v>22500.131699999994</v>
      </c>
      <c r="N23" s="763">
        <v>22585.256254090891</v>
      </c>
      <c r="O23" s="763">
        <v>22679.612956624998</v>
      </c>
      <c r="P23" s="763">
        <v>22781.934344131805</v>
      </c>
      <c r="Q23" s="763">
        <v>22891.217261592421</v>
      </c>
      <c r="R23" s="763">
        <v>23006.653001918032</v>
      </c>
      <c r="S23" s="763"/>
      <c r="U23" s="767"/>
      <c r="V23" s="752" t="s">
        <v>1718</v>
      </c>
      <c r="W23" s="736" t="s">
        <v>1544</v>
      </c>
      <c r="X23" s="755">
        <v>22431</v>
      </c>
      <c r="Y23" s="755">
        <v>22344</v>
      </c>
      <c r="Z23" s="755">
        <v>22387.5</v>
      </c>
      <c r="AA23" s="755">
        <v>22387.5</v>
      </c>
      <c r="AB23" s="755">
        <v>22387.5</v>
      </c>
      <c r="AC23" s="755">
        <v>22374.450000000004</v>
      </c>
      <c r="AD23" s="755">
        <v>22370.100000000006</v>
      </c>
      <c r="AE23" s="755">
        <v>22496.744999999999</v>
      </c>
      <c r="AF23" s="755">
        <v>22500.131699999994</v>
      </c>
      <c r="AG23" s="755">
        <v>22585.256254090891</v>
      </c>
      <c r="AH23" s="755">
        <v>22679.612956624998</v>
      </c>
      <c r="AI23" s="755">
        <v>22781.934344131805</v>
      </c>
      <c r="AJ23" s="755">
        <v>22891.217261592421</v>
      </c>
      <c r="AK23" s="755">
        <v>23006.653001918032</v>
      </c>
      <c r="AL23" s="755">
        <v>0</v>
      </c>
      <c r="AN23" s="757"/>
      <c r="AO23" s="758" t="s">
        <v>980</v>
      </c>
      <c r="AP23" s="738" t="s">
        <v>1717</v>
      </c>
      <c r="AQ23" s="739">
        <v>9.7219999999999995</v>
      </c>
    </row>
    <row r="24" spans="2:43" ht="25.5">
      <c r="B24" s="767"/>
      <c r="C24" s="752" t="s">
        <v>1719</v>
      </c>
      <c r="D24" s="736" t="s">
        <v>1544</v>
      </c>
      <c r="E24" s="748"/>
      <c r="F24" s="748"/>
      <c r="G24" s="748"/>
      <c r="H24" s="748"/>
      <c r="I24" s="748"/>
      <c r="J24" s="748"/>
      <c r="K24" s="748"/>
      <c r="L24" s="763"/>
      <c r="M24" s="763"/>
      <c r="N24" s="763"/>
      <c r="O24" s="763"/>
      <c r="P24" s="763"/>
      <c r="Q24" s="763"/>
      <c r="R24" s="763"/>
      <c r="S24" s="763"/>
      <c r="U24" s="767"/>
      <c r="V24" s="752" t="s">
        <v>1719</v>
      </c>
      <c r="W24" s="736" t="s">
        <v>1544</v>
      </c>
      <c r="X24" s="755">
        <v>0</v>
      </c>
      <c r="Y24" s="755">
        <v>0</v>
      </c>
      <c r="Z24" s="755">
        <v>0</v>
      </c>
      <c r="AA24" s="755">
        <v>0</v>
      </c>
      <c r="AB24" s="755">
        <v>0</v>
      </c>
      <c r="AC24" s="755">
        <v>0</v>
      </c>
      <c r="AD24" s="755">
        <v>0</v>
      </c>
      <c r="AE24" s="755">
        <v>0</v>
      </c>
      <c r="AF24" s="755">
        <v>0</v>
      </c>
      <c r="AG24" s="755">
        <v>0</v>
      </c>
      <c r="AH24" s="755">
        <v>0</v>
      </c>
      <c r="AI24" s="755">
        <v>0</v>
      </c>
      <c r="AJ24" s="755">
        <v>0</v>
      </c>
      <c r="AK24" s="755">
        <v>0</v>
      </c>
      <c r="AL24" s="755">
        <v>0</v>
      </c>
      <c r="AN24" s="757"/>
      <c r="AO24" s="758" t="s">
        <v>981</v>
      </c>
      <c r="AP24" s="738" t="s">
        <v>1717</v>
      </c>
      <c r="AQ24" s="739">
        <v>10.279</v>
      </c>
    </row>
    <row r="25" spans="2:43">
      <c r="B25" s="767"/>
      <c r="C25" s="769" t="s">
        <v>1703</v>
      </c>
      <c r="D25" s="736" t="s">
        <v>1544</v>
      </c>
      <c r="E25" s="761">
        <v>1249.2011666666665</v>
      </c>
      <c r="F25" s="761">
        <v>1389.0529999999997</v>
      </c>
      <c r="G25" s="761">
        <v>1301.614</v>
      </c>
      <c r="H25" s="761">
        <v>1225.6190000000001</v>
      </c>
      <c r="I25" s="761">
        <v>1076.7830000000001</v>
      </c>
      <c r="J25" s="761">
        <v>1338.3020000000001</v>
      </c>
      <c r="K25" s="761">
        <v>1163.8360000000002</v>
      </c>
      <c r="L25" s="761">
        <v>1249.2011666666669</v>
      </c>
      <c r="M25" s="761">
        <v>1186.7981130952357</v>
      </c>
      <c r="N25" s="761">
        <v>1172.9307678571458</v>
      </c>
      <c r="O25" s="761">
        <v>1159.0634226190487</v>
      </c>
      <c r="P25" s="761">
        <v>1145.1960773809551</v>
      </c>
      <c r="Q25" s="761">
        <v>1131.3287321428579</v>
      </c>
      <c r="R25" s="761">
        <v>1117.4613869047644</v>
      </c>
      <c r="S25" s="763"/>
      <c r="U25" s="767"/>
      <c r="V25" s="769" t="s">
        <v>1703</v>
      </c>
      <c r="W25" s="736"/>
      <c r="X25" s="761">
        <v>1249.2011666666665</v>
      </c>
      <c r="Y25" s="761">
        <v>1389.0529999999997</v>
      </c>
      <c r="Z25" s="761">
        <v>1301.614</v>
      </c>
      <c r="AA25" s="761">
        <v>1225.6190000000001</v>
      </c>
      <c r="AB25" s="761">
        <v>1076.7830000000001</v>
      </c>
      <c r="AC25" s="761">
        <v>1338.3020000000001</v>
      </c>
      <c r="AD25" s="761">
        <v>1163.8360000000002</v>
      </c>
      <c r="AE25" s="761">
        <v>1249.2011666666669</v>
      </c>
      <c r="AF25" s="761">
        <v>1186.7981130952357</v>
      </c>
      <c r="AG25" s="761">
        <v>1172.9307678571458</v>
      </c>
      <c r="AH25" s="761">
        <v>1159.0634226190487</v>
      </c>
      <c r="AI25" s="761">
        <v>1145.1960773809551</v>
      </c>
      <c r="AJ25" s="761">
        <v>1131.3287321428579</v>
      </c>
      <c r="AK25" s="761">
        <v>1117.4613869047644</v>
      </c>
      <c r="AL25" s="755"/>
      <c r="AN25" s="757"/>
      <c r="AO25" s="758"/>
      <c r="AP25" s="738"/>
      <c r="AQ25" s="739"/>
    </row>
    <row r="26" spans="2:43" ht="25.5">
      <c r="C26" s="762" t="s">
        <v>1705</v>
      </c>
      <c r="D26" s="736" t="s">
        <v>1544</v>
      </c>
      <c r="E26" s="748">
        <v>1249.2011666666665</v>
      </c>
      <c r="F26" s="748">
        <v>1389.0529999999997</v>
      </c>
      <c r="G26" s="748">
        <v>1301.614</v>
      </c>
      <c r="H26" s="748">
        <v>1225.6190000000001</v>
      </c>
      <c r="I26" s="748">
        <v>1076.7830000000001</v>
      </c>
      <c r="J26" s="748">
        <v>1338.3020000000001</v>
      </c>
      <c r="K26" s="748">
        <v>1163.8360000000002</v>
      </c>
      <c r="L26" s="748">
        <v>1249.2011666666669</v>
      </c>
      <c r="M26" s="748">
        <v>1186.7981130952357</v>
      </c>
      <c r="N26" s="748">
        <v>1172.9307678571458</v>
      </c>
      <c r="O26" s="748">
        <v>1159.0634226190487</v>
      </c>
      <c r="P26" s="748">
        <v>1145.1960773809551</v>
      </c>
      <c r="Q26" s="748">
        <v>1131.3287321428579</v>
      </c>
      <c r="R26" s="748">
        <v>1117.4613869047644</v>
      </c>
      <c r="S26" s="763"/>
      <c r="V26" s="762" t="s">
        <v>1705</v>
      </c>
      <c r="W26" s="736" t="s">
        <v>1544</v>
      </c>
      <c r="X26" s="755">
        <v>1249.2011666666665</v>
      </c>
      <c r="Y26" s="755">
        <v>1389.0529999999997</v>
      </c>
      <c r="Z26" s="755">
        <v>1301.614</v>
      </c>
      <c r="AA26" s="755">
        <v>1225.6190000000001</v>
      </c>
      <c r="AB26" s="755">
        <v>1076.7830000000001</v>
      </c>
      <c r="AC26" s="755">
        <v>1338.3020000000001</v>
      </c>
      <c r="AD26" s="755">
        <v>1163.8360000000002</v>
      </c>
      <c r="AE26" s="755">
        <v>1249.2011666666669</v>
      </c>
      <c r="AF26" s="755">
        <v>1186.7981130952357</v>
      </c>
      <c r="AG26" s="755">
        <v>1172.9307678571458</v>
      </c>
      <c r="AH26" s="755">
        <v>1159.0634226190487</v>
      </c>
      <c r="AI26" s="755">
        <v>1145.1960773809551</v>
      </c>
      <c r="AJ26" s="755">
        <v>1131.3287321428579</v>
      </c>
      <c r="AK26" s="755">
        <v>1117.4613869047644</v>
      </c>
      <c r="AL26" s="755">
        <v>0</v>
      </c>
      <c r="AN26" s="736">
        <v>7</v>
      </c>
      <c r="AO26" s="737" t="s">
        <v>248</v>
      </c>
      <c r="AP26" s="738" t="s">
        <v>1702</v>
      </c>
      <c r="AQ26" s="739">
        <v>2.8639999999999999</v>
      </c>
    </row>
    <row r="27" spans="2:43" ht="25.5">
      <c r="C27" s="762" t="s">
        <v>1707</v>
      </c>
      <c r="D27" s="736" t="s">
        <v>1544</v>
      </c>
      <c r="E27" s="748"/>
      <c r="F27" s="748"/>
      <c r="G27" s="748"/>
      <c r="H27" s="748"/>
      <c r="I27" s="748"/>
      <c r="J27" s="748"/>
      <c r="K27" s="748"/>
      <c r="L27" s="763"/>
      <c r="M27" s="763"/>
      <c r="N27" s="763"/>
      <c r="O27" s="763"/>
      <c r="P27" s="763"/>
      <c r="Q27" s="763"/>
      <c r="R27" s="763"/>
      <c r="S27" s="763"/>
      <c r="V27" s="762" t="s">
        <v>1707</v>
      </c>
      <c r="W27" s="736"/>
      <c r="X27" s="755"/>
      <c r="Y27" s="755"/>
      <c r="Z27" s="755"/>
      <c r="AA27" s="755"/>
      <c r="AB27" s="755"/>
      <c r="AC27" s="755"/>
      <c r="AD27" s="755"/>
      <c r="AE27" s="755"/>
      <c r="AF27" s="755"/>
      <c r="AG27" s="755"/>
      <c r="AH27" s="755"/>
      <c r="AI27" s="755"/>
      <c r="AJ27" s="755"/>
      <c r="AK27" s="755"/>
      <c r="AL27" s="755"/>
      <c r="AN27" s="736"/>
      <c r="AO27" s="737"/>
      <c r="AP27" s="738"/>
      <c r="AQ27" s="739"/>
    </row>
    <row r="28" spans="2:43">
      <c r="C28" s="747" t="s">
        <v>1093</v>
      </c>
      <c r="D28" s="736" t="s">
        <v>1544</v>
      </c>
      <c r="E28" s="748"/>
      <c r="F28" s="748"/>
      <c r="G28" s="748"/>
      <c r="H28" s="748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3"/>
      <c r="V28" s="747" t="s">
        <v>1093</v>
      </c>
      <c r="W28" s="736" t="s">
        <v>1544</v>
      </c>
      <c r="X28" s="755">
        <v>0</v>
      </c>
      <c r="Y28" s="755">
        <v>0</v>
      </c>
      <c r="Z28" s="755">
        <v>0</v>
      </c>
      <c r="AA28" s="755">
        <v>0</v>
      </c>
      <c r="AB28" s="755">
        <v>0</v>
      </c>
      <c r="AC28" s="755">
        <v>0</v>
      </c>
      <c r="AD28" s="755">
        <v>0</v>
      </c>
      <c r="AE28" s="755">
        <v>0</v>
      </c>
      <c r="AF28" s="755">
        <v>0</v>
      </c>
      <c r="AG28" s="755">
        <v>0</v>
      </c>
      <c r="AH28" s="755">
        <v>0</v>
      </c>
      <c r="AI28" s="755">
        <v>0</v>
      </c>
      <c r="AJ28" s="755">
        <v>0</v>
      </c>
      <c r="AK28" s="755">
        <v>0</v>
      </c>
      <c r="AL28" s="755">
        <v>0</v>
      </c>
      <c r="AN28" s="757"/>
      <c r="AO28" s="758" t="s">
        <v>250</v>
      </c>
      <c r="AP28" s="738" t="s">
        <v>1702</v>
      </c>
      <c r="AQ28" s="739">
        <v>1.536</v>
      </c>
    </row>
    <row r="29" spans="2:43">
      <c r="C29" s="747" t="s">
        <v>1094</v>
      </c>
      <c r="D29" s="736" t="s">
        <v>1544</v>
      </c>
      <c r="E29" s="756"/>
      <c r="F29" s="756"/>
      <c r="G29" s="756"/>
      <c r="H29" s="756"/>
      <c r="I29" s="756"/>
      <c r="J29" s="756"/>
      <c r="K29" s="756"/>
      <c r="L29" s="756"/>
      <c r="M29" s="756"/>
      <c r="N29" s="756"/>
      <c r="O29" s="756"/>
      <c r="P29" s="756"/>
      <c r="Q29" s="756"/>
      <c r="R29" s="756"/>
      <c r="S29" s="756"/>
      <c r="V29" s="747" t="s">
        <v>1094</v>
      </c>
      <c r="W29" s="736" t="s">
        <v>1544</v>
      </c>
      <c r="X29" s="755">
        <v>0</v>
      </c>
      <c r="Y29" s="755">
        <v>0</v>
      </c>
      <c r="Z29" s="755">
        <v>0</v>
      </c>
      <c r="AA29" s="755">
        <v>0</v>
      </c>
      <c r="AB29" s="755">
        <v>0</v>
      </c>
      <c r="AC29" s="755">
        <v>0</v>
      </c>
      <c r="AD29" s="755">
        <v>0</v>
      </c>
      <c r="AE29" s="755">
        <v>0</v>
      </c>
      <c r="AF29" s="755">
        <v>0</v>
      </c>
      <c r="AG29" s="755">
        <v>0</v>
      </c>
      <c r="AH29" s="755">
        <v>0</v>
      </c>
      <c r="AI29" s="755">
        <v>0</v>
      </c>
      <c r="AJ29" s="755">
        <v>0</v>
      </c>
      <c r="AK29" s="755">
        <v>0</v>
      </c>
      <c r="AL29" s="755">
        <v>0</v>
      </c>
      <c r="AN29" s="757"/>
      <c r="AO29" s="758" t="s">
        <v>251</v>
      </c>
      <c r="AP29" s="738" t="s">
        <v>1702</v>
      </c>
      <c r="AQ29" s="739">
        <v>2.8639999999999999</v>
      </c>
    </row>
    <row r="30" spans="2:43" ht="25.5">
      <c r="C30" s="747" t="s">
        <v>1720</v>
      </c>
      <c r="D30" s="736" t="s">
        <v>1544</v>
      </c>
      <c r="E30" s="765">
        <v>7584.7250000000004</v>
      </c>
      <c r="F30" s="765">
        <v>7569.4809999999998</v>
      </c>
      <c r="G30" s="765">
        <v>7216.7190000000001</v>
      </c>
      <c r="H30" s="765">
        <v>6950.8328333333338</v>
      </c>
      <c r="I30" s="765">
        <v>7055.4849999999997</v>
      </c>
      <c r="J30" s="765">
        <v>5810.7929999999997</v>
      </c>
      <c r="K30" s="765">
        <v>5569.5079999999998</v>
      </c>
      <c r="L30" s="765">
        <v>7240.8085353158804</v>
      </c>
      <c r="M30" s="765">
        <v>7200.5422807923587</v>
      </c>
      <c r="N30" s="765">
        <v>7169.4314386036858</v>
      </c>
      <c r="O30" s="765">
        <v>7155.4902253881428</v>
      </c>
      <c r="P30" s="765">
        <v>7160.6028355821054</v>
      </c>
      <c r="Q30" s="765">
        <v>7192.0587359660112</v>
      </c>
      <c r="R30" s="765">
        <v>7224.0068745518702</v>
      </c>
      <c r="S30" s="765"/>
      <c r="V30" s="747" t="s">
        <v>1720</v>
      </c>
      <c r="W30" s="736"/>
      <c r="X30" s="765">
        <v>7584.7250000000004</v>
      </c>
      <c r="Y30" s="765">
        <v>7569.4809999999998</v>
      </c>
      <c r="Z30" s="765">
        <v>7216.7190000000001</v>
      </c>
      <c r="AA30" s="765">
        <v>6950.8328333333338</v>
      </c>
      <c r="AB30" s="765">
        <v>7055.4849999999997</v>
      </c>
      <c r="AC30" s="765">
        <v>5810.7929999999997</v>
      </c>
      <c r="AD30" s="765">
        <v>5569.5079999999998</v>
      </c>
      <c r="AE30" s="765">
        <v>7240.8085353158804</v>
      </c>
      <c r="AF30" s="765">
        <v>7200.5422807923587</v>
      </c>
      <c r="AG30" s="765">
        <v>7169.4314386036858</v>
      </c>
      <c r="AH30" s="765">
        <v>7155.4902253881428</v>
      </c>
      <c r="AI30" s="765">
        <v>7160.6028355821054</v>
      </c>
      <c r="AJ30" s="765">
        <v>7192.0587359660112</v>
      </c>
      <c r="AK30" s="765">
        <v>7224.0068745518702</v>
      </c>
      <c r="AL30" s="765">
        <v>0</v>
      </c>
      <c r="AN30" s="757"/>
      <c r="AO30" s="758" t="s">
        <v>252</v>
      </c>
      <c r="AP30" s="738" t="s">
        <v>1702</v>
      </c>
      <c r="AQ30" s="739">
        <v>3.95</v>
      </c>
    </row>
    <row r="31" spans="2:43" ht="25.5">
      <c r="C31" s="766" t="s">
        <v>1709</v>
      </c>
      <c r="D31" s="736" t="s">
        <v>1544</v>
      </c>
      <c r="E31" s="765">
        <v>174.5</v>
      </c>
      <c r="F31" s="765">
        <v>182.5</v>
      </c>
      <c r="G31" s="765">
        <v>168.6</v>
      </c>
      <c r="H31" s="765">
        <v>165.2</v>
      </c>
      <c r="I31" s="765">
        <v>224.2</v>
      </c>
      <c r="J31" s="765">
        <v>55.7</v>
      </c>
      <c r="K31" s="765">
        <v>63.1</v>
      </c>
      <c r="L31" s="765">
        <v>198.26285714285677</v>
      </c>
      <c r="M31" s="765">
        <v>202.04734693877526</v>
      </c>
      <c r="N31" s="765">
        <v>208.09970845480893</v>
      </c>
      <c r="O31" s="765">
        <v>208.71808413161034</v>
      </c>
      <c r="P31" s="765">
        <v>202.58985898732507</v>
      </c>
      <c r="Q31" s="765">
        <v>212.02863602750313</v>
      </c>
      <c r="R31" s="765">
        <v>217.4338772353085</v>
      </c>
      <c r="S31" s="763"/>
      <c r="V31" s="766" t="s">
        <v>1709</v>
      </c>
      <c r="W31" s="736" t="s">
        <v>1544</v>
      </c>
      <c r="X31" s="755">
        <v>174.5</v>
      </c>
      <c r="Y31" s="755">
        <v>182.5</v>
      </c>
      <c r="Z31" s="755">
        <v>168.6</v>
      </c>
      <c r="AA31" s="755">
        <v>165.2</v>
      </c>
      <c r="AB31" s="755">
        <v>224.2</v>
      </c>
      <c r="AC31" s="755">
        <v>55.7</v>
      </c>
      <c r="AD31" s="755">
        <v>63.1</v>
      </c>
      <c r="AE31" s="755">
        <v>198.26285714285677</v>
      </c>
      <c r="AF31" s="755">
        <v>202.04734693877526</v>
      </c>
      <c r="AG31" s="755">
        <v>208.09970845480893</v>
      </c>
      <c r="AH31" s="755">
        <v>208.71808413161034</v>
      </c>
      <c r="AI31" s="755">
        <v>202.58985898732507</v>
      </c>
      <c r="AJ31" s="755">
        <v>212.02863602750313</v>
      </c>
      <c r="AK31" s="755">
        <v>217.4338772353085</v>
      </c>
      <c r="AL31" s="755">
        <v>0</v>
      </c>
      <c r="AN31" s="757"/>
      <c r="AO31" s="758" t="s">
        <v>253</v>
      </c>
      <c r="AP31" s="738" t="s">
        <v>1702</v>
      </c>
      <c r="AQ31" s="739">
        <v>5.75</v>
      </c>
    </row>
    <row r="32" spans="2:43">
      <c r="C32" s="766" t="s">
        <v>1545</v>
      </c>
      <c r="D32" s="736" t="s">
        <v>1544</v>
      </c>
      <c r="E32" s="770">
        <v>1640.2249999999999</v>
      </c>
      <c r="F32" s="770">
        <v>1560.981</v>
      </c>
      <c r="G32" s="770">
        <v>1377.8690000000001</v>
      </c>
      <c r="H32" s="770">
        <v>1293.3610000000001</v>
      </c>
      <c r="I32" s="770">
        <v>1496.8920000000001</v>
      </c>
      <c r="J32" s="770">
        <v>1277.155</v>
      </c>
      <c r="K32" s="770">
        <v>1303.3150000000001</v>
      </c>
      <c r="L32" s="770">
        <v>1663.6150593304383</v>
      </c>
      <c r="M32" s="770">
        <v>1647.0322945290029</v>
      </c>
      <c r="N32" s="770">
        <v>1630.4495297275751</v>
      </c>
      <c r="O32" s="770">
        <v>1613.8667649261408</v>
      </c>
      <c r="P32" s="770">
        <v>1597.284000124713</v>
      </c>
      <c r="Q32" s="770">
        <v>1580.7012353232785</v>
      </c>
      <c r="R32" s="770">
        <v>1564.1184705218507</v>
      </c>
      <c r="S32" s="755"/>
      <c r="V32" s="766" t="s">
        <v>1545</v>
      </c>
      <c r="W32" s="736" t="s">
        <v>1544</v>
      </c>
      <c r="X32" s="755">
        <v>1640.2249999999999</v>
      </c>
      <c r="Y32" s="755">
        <v>1560.981</v>
      </c>
      <c r="Z32" s="755">
        <v>1377.8690000000001</v>
      </c>
      <c r="AA32" s="755">
        <v>1293.3610000000001</v>
      </c>
      <c r="AB32" s="755">
        <v>1496.8920000000001</v>
      </c>
      <c r="AC32" s="755">
        <v>1277.155</v>
      </c>
      <c r="AD32" s="755">
        <v>1303.3150000000001</v>
      </c>
      <c r="AE32" s="755">
        <v>1663.6150593304383</v>
      </c>
      <c r="AF32" s="755">
        <v>1647.0322945290029</v>
      </c>
      <c r="AG32" s="755">
        <v>1630.4495297275751</v>
      </c>
      <c r="AH32" s="755">
        <v>1613.8667649261408</v>
      </c>
      <c r="AI32" s="755">
        <v>1597.284000124713</v>
      </c>
      <c r="AJ32" s="755">
        <v>1580.7012353232785</v>
      </c>
      <c r="AK32" s="755">
        <v>1564.1184705218507</v>
      </c>
      <c r="AL32" s="755">
        <v>0</v>
      </c>
      <c r="AN32" s="736">
        <v>8</v>
      </c>
      <c r="AO32" s="749" t="s">
        <v>325</v>
      </c>
      <c r="AP32" s="750" t="s">
        <v>5</v>
      </c>
      <c r="AQ32" s="751" t="s">
        <v>5</v>
      </c>
    </row>
    <row r="33" spans="2:43">
      <c r="C33" s="766" t="s">
        <v>1711</v>
      </c>
      <c r="D33" s="736" t="s">
        <v>1544</v>
      </c>
      <c r="E33" s="765">
        <v>2356</v>
      </c>
      <c r="F33" s="765">
        <v>2380</v>
      </c>
      <c r="G33" s="765">
        <v>2282.5</v>
      </c>
      <c r="H33" s="765">
        <v>2172.1999999999998</v>
      </c>
      <c r="I33" s="765">
        <v>1955.3</v>
      </c>
      <c r="J33" s="765">
        <v>1188.8</v>
      </c>
      <c r="K33" s="765">
        <v>1122.8</v>
      </c>
      <c r="L33" s="765">
        <v>2067.8549999999864</v>
      </c>
      <c r="M33" s="765">
        <v>2060.754599999987</v>
      </c>
      <c r="N33" s="765">
        <v>2055.4049699999787</v>
      </c>
      <c r="O33" s="765">
        <v>2051.5273572272549</v>
      </c>
      <c r="P33" s="765">
        <v>2048.9076561618726</v>
      </c>
      <c r="Q33" s="765">
        <v>2047.377743629188</v>
      </c>
      <c r="R33" s="765">
        <v>2046.8031025752011</v>
      </c>
      <c r="S33" s="755"/>
      <c r="V33" s="766" t="s">
        <v>1711</v>
      </c>
      <c r="W33" s="736" t="s">
        <v>1544</v>
      </c>
      <c r="X33" s="755">
        <v>2356</v>
      </c>
      <c r="Y33" s="755">
        <v>2380</v>
      </c>
      <c r="Z33" s="755">
        <v>2282.5</v>
      </c>
      <c r="AA33" s="755">
        <v>2172.1999999999998</v>
      </c>
      <c r="AB33" s="755">
        <v>1955.3</v>
      </c>
      <c r="AC33" s="755">
        <v>1188.8</v>
      </c>
      <c r="AD33" s="755">
        <v>1122.8</v>
      </c>
      <c r="AE33" s="755">
        <v>2067.8549999999864</v>
      </c>
      <c r="AF33" s="755">
        <v>2060.754599999987</v>
      </c>
      <c r="AG33" s="755">
        <v>2055.4049699999787</v>
      </c>
      <c r="AH33" s="755">
        <v>2051.5273572272549</v>
      </c>
      <c r="AI33" s="755">
        <v>2048.9076561618726</v>
      </c>
      <c r="AJ33" s="755">
        <v>2047.377743629188</v>
      </c>
      <c r="AK33" s="755">
        <v>2046.8031025752011</v>
      </c>
      <c r="AL33" s="755">
        <v>0</v>
      </c>
      <c r="AN33" s="736">
        <v>9</v>
      </c>
      <c r="AO33" s="737" t="s">
        <v>254</v>
      </c>
      <c r="AP33" s="738" t="s">
        <v>1702</v>
      </c>
      <c r="AQ33" s="739">
        <v>8.14</v>
      </c>
    </row>
    <row r="34" spans="2:43">
      <c r="C34" s="766" t="s">
        <v>1712</v>
      </c>
      <c r="D34" s="736" t="s">
        <v>1544</v>
      </c>
      <c r="E34" s="765"/>
      <c r="F34" s="765"/>
      <c r="G34" s="765"/>
      <c r="H34" s="765"/>
      <c r="I34" s="765"/>
      <c r="J34" s="765"/>
      <c r="K34" s="765"/>
      <c r="L34" s="755"/>
      <c r="M34" s="755"/>
      <c r="N34" s="755"/>
      <c r="O34" s="755"/>
      <c r="P34" s="755"/>
      <c r="Q34" s="755"/>
      <c r="R34" s="755"/>
      <c r="S34" s="755"/>
      <c r="V34" s="766" t="s">
        <v>1712</v>
      </c>
      <c r="W34" s="736" t="s">
        <v>1544</v>
      </c>
      <c r="X34" s="755">
        <v>0</v>
      </c>
      <c r="Y34" s="755">
        <v>0</v>
      </c>
      <c r="Z34" s="755">
        <v>0</v>
      </c>
      <c r="AA34" s="755">
        <v>0</v>
      </c>
      <c r="AB34" s="755">
        <v>0</v>
      </c>
      <c r="AC34" s="755">
        <v>0</v>
      </c>
      <c r="AD34" s="755">
        <v>0</v>
      </c>
      <c r="AE34" s="755">
        <v>0</v>
      </c>
      <c r="AF34" s="755">
        <v>0</v>
      </c>
      <c r="AG34" s="755">
        <v>0</v>
      </c>
      <c r="AH34" s="755">
        <v>0</v>
      </c>
      <c r="AI34" s="755">
        <v>0</v>
      </c>
      <c r="AJ34" s="755">
        <v>0</v>
      </c>
      <c r="AK34" s="755">
        <v>0</v>
      </c>
      <c r="AL34" s="755">
        <v>0</v>
      </c>
      <c r="AN34" s="757"/>
      <c r="AO34" s="758" t="s">
        <v>256</v>
      </c>
      <c r="AP34" s="738" t="s">
        <v>1702</v>
      </c>
      <c r="AQ34" s="739">
        <v>8.14</v>
      </c>
    </row>
    <row r="35" spans="2:43">
      <c r="C35" s="766" t="s">
        <v>1713</v>
      </c>
      <c r="D35" s="736" t="s">
        <v>1544</v>
      </c>
      <c r="E35" s="771">
        <v>3414</v>
      </c>
      <c r="F35" s="771">
        <v>3446</v>
      </c>
      <c r="G35" s="771">
        <v>3387.75</v>
      </c>
      <c r="H35" s="771">
        <v>3320.0718333333334</v>
      </c>
      <c r="I35" s="771">
        <v>3379.0929999999998</v>
      </c>
      <c r="J35" s="771">
        <v>3289.1379999999999</v>
      </c>
      <c r="K35" s="771">
        <v>3080.2930000000001</v>
      </c>
      <c r="L35" s="771">
        <v>3311.0756188425989</v>
      </c>
      <c r="M35" s="771">
        <v>3290.7080393245928</v>
      </c>
      <c r="N35" s="771">
        <v>3275.4772304213229</v>
      </c>
      <c r="O35" s="771">
        <v>3281.378019103136</v>
      </c>
      <c r="P35" s="771">
        <v>3311.821320308195</v>
      </c>
      <c r="Q35" s="771">
        <v>3351.9511209860416</v>
      </c>
      <c r="R35" s="771">
        <v>3395.6514242195099</v>
      </c>
      <c r="S35" s="755"/>
      <c r="V35" s="766" t="s">
        <v>1713</v>
      </c>
      <c r="W35" s="736" t="s">
        <v>1544</v>
      </c>
      <c r="X35" s="755">
        <v>3414</v>
      </c>
      <c r="Y35" s="755">
        <v>3446</v>
      </c>
      <c r="Z35" s="755">
        <v>3387.75</v>
      </c>
      <c r="AA35" s="755">
        <v>3320.0718333333334</v>
      </c>
      <c r="AB35" s="755">
        <v>3379.0929999999998</v>
      </c>
      <c r="AC35" s="755">
        <v>3289.1379999999999</v>
      </c>
      <c r="AD35" s="755">
        <v>3080.2930000000001</v>
      </c>
      <c r="AE35" s="755">
        <v>3311.0756188425989</v>
      </c>
      <c r="AF35" s="755">
        <v>3290.7080393245928</v>
      </c>
      <c r="AG35" s="755">
        <v>3275.4772304213229</v>
      </c>
      <c r="AH35" s="755">
        <v>3281.378019103136</v>
      </c>
      <c r="AI35" s="755">
        <v>3311.821320308195</v>
      </c>
      <c r="AJ35" s="755">
        <v>3351.9511209860416</v>
      </c>
      <c r="AK35" s="755">
        <v>3395.6514242195099</v>
      </c>
      <c r="AL35" s="755">
        <v>0</v>
      </c>
      <c r="AN35" s="757"/>
      <c r="AO35" s="758"/>
      <c r="AP35" s="738"/>
      <c r="AQ35" s="739"/>
    </row>
    <row r="36" spans="2:43" ht="25.5">
      <c r="C36" s="766" t="s">
        <v>1714</v>
      </c>
      <c r="D36" s="736" t="s">
        <v>1544</v>
      </c>
      <c r="E36" s="771"/>
      <c r="F36" s="771"/>
      <c r="G36" s="771"/>
      <c r="H36" s="771"/>
      <c r="I36" s="771"/>
      <c r="J36" s="771"/>
      <c r="K36" s="771"/>
      <c r="L36" s="771"/>
      <c r="M36" s="771"/>
      <c r="N36" s="771"/>
      <c r="O36" s="771"/>
      <c r="P36" s="771"/>
      <c r="Q36" s="771"/>
      <c r="R36" s="771"/>
      <c r="S36" s="763"/>
      <c r="V36" s="766" t="s">
        <v>1714</v>
      </c>
      <c r="W36" s="736" t="s">
        <v>1544</v>
      </c>
      <c r="X36" s="755">
        <v>0</v>
      </c>
      <c r="Y36" s="755">
        <v>0</v>
      </c>
      <c r="Z36" s="755">
        <v>0</v>
      </c>
      <c r="AA36" s="755">
        <v>0</v>
      </c>
      <c r="AB36" s="755">
        <v>0</v>
      </c>
      <c r="AC36" s="755">
        <v>0</v>
      </c>
      <c r="AD36" s="755">
        <v>0</v>
      </c>
      <c r="AE36" s="755">
        <v>0</v>
      </c>
      <c r="AF36" s="755">
        <v>0</v>
      </c>
      <c r="AG36" s="755">
        <v>0</v>
      </c>
      <c r="AH36" s="755">
        <v>0</v>
      </c>
      <c r="AI36" s="755">
        <v>0</v>
      </c>
      <c r="AJ36" s="755">
        <v>0</v>
      </c>
      <c r="AK36" s="755">
        <v>0</v>
      </c>
      <c r="AL36" s="755">
        <v>0</v>
      </c>
      <c r="AN36" s="757"/>
      <c r="AO36" s="758" t="s">
        <v>257</v>
      </c>
      <c r="AP36" s="738" t="s">
        <v>1702</v>
      </c>
      <c r="AQ36" s="739">
        <v>8.14</v>
      </c>
    </row>
    <row r="37" spans="2:43" ht="25.5">
      <c r="C37" s="747" t="s">
        <v>1095</v>
      </c>
      <c r="D37" s="736" t="s">
        <v>1544</v>
      </c>
      <c r="E37" s="763">
        <v>6379</v>
      </c>
      <c r="F37" s="763">
        <v>6390</v>
      </c>
      <c r="G37" s="763">
        <v>7763.25</v>
      </c>
      <c r="H37" s="763">
        <v>6844.083333333333</v>
      </c>
      <c r="I37" s="763">
        <v>7536.2083333333721</v>
      </c>
      <c r="J37" s="763">
        <v>7813.0583333333489</v>
      </c>
      <c r="K37" s="763">
        <v>8089.908333333442</v>
      </c>
      <c r="L37" s="763">
        <v>8366.7583333334187</v>
      </c>
      <c r="M37" s="763">
        <v>8643.6083333333954</v>
      </c>
      <c r="N37" s="763">
        <v>8920.4583333333721</v>
      </c>
      <c r="O37" s="763">
        <v>9197.3083333334653</v>
      </c>
      <c r="P37" s="763">
        <v>9474.158333333442</v>
      </c>
      <c r="Q37" s="763">
        <v>9751.0083333334187</v>
      </c>
      <c r="R37" s="763">
        <v>10027.858333333512</v>
      </c>
      <c r="S37" s="763"/>
      <c r="V37" s="747" t="s">
        <v>1095</v>
      </c>
      <c r="W37" s="736" t="s">
        <v>1544</v>
      </c>
      <c r="X37" s="755">
        <v>6379</v>
      </c>
      <c r="Y37" s="755">
        <v>6390</v>
      </c>
      <c r="Z37" s="755">
        <v>7763.25</v>
      </c>
      <c r="AA37" s="755">
        <v>6844.083333333333</v>
      </c>
      <c r="AB37" s="755">
        <v>7536.2083333333721</v>
      </c>
      <c r="AC37" s="755">
        <v>7813.0583333333489</v>
      </c>
      <c r="AD37" s="755">
        <v>8089.908333333442</v>
      </c>
      <c r="AE37" s="755">
        <v>8366.7583333334187</v>
      </c>
      <c r="AF37" s="755">
        <v>8643.6083333333954</v>
      </c>
      <c r="AG37" s="755">
        <v>8920.4583333333721</v>
      </c>
      <c r="AH37" s="755">
        <v>9197.3083333334653</v>
      </c>
      <c r="AI37" s="755">
        <v>9474.158333333442</v>
      </c>
      <c r="AJ37" s="755">
        <v>9751.0083333334187</v>
      </c>
      <c r="AK37" s="755">
        <v>10027.858333333512</v>
      </c>
      <c r="AL37" s="755">
        <v>0</v>
      </c>
      <c r="AN37" s="757"/>
      <c r="AO37" s="758" t="s">
        <v>258</v>
      </c>
      <c r="AP37" s="738" t="s">
        <v>1702</v>
      </c>
      <c r="AQ37" s="739">
        <v>3.13</v>
      </c>
    </row>
    <row r="38" spans="2:43" ht="25.5">
      <c r="B38" s="731" t="s">
        <v>1721</v>
      </c>
      <c r="C38" s="772" t="s">
        <v>322</v>
      </c>
      <c r="D38" s="773"/>
      <c r="E38" s="774"/>
      <c r="F38" s="774"/>
      <c r="G38" s="774"/>
      <c r="H38" s="774"/>
      <c r="I38" s="774"/>
      <c r="J38" s="774"/>
      <c r="K38" s="774"/>
      <c r="L38" s="775"/>
      <c r="M38" s="775"/>
      <c r="N38" s="775"/>
      <c r="O38" s="775"/>
      <c r="P38" s="775"/>
      <c r="Q38" s="775"/>
      <c r="R38" s="775"/>
      <c r="S38" s="775"/>
      <c r="V38" s="772" t="s">
        <v>1722</v>
      </c>
      <c r="W38" s="741" t="s">
        <v>1544</v>
      </c>
      <c r="X38" s="776">
        <v>3714.9349058486418</v>
      </c>
      <c r="Y38" s="776">
        <v>3791.8538215344715</v>
      </c>
      <c r="Z38" s="776">
        <v>4014.6361195776162</v>
      </c>
      <c r="AA38" s="776">
        <v>2944.5791988572601</v>
      </c>
      <c r="AB38" s="776">
        <v>3162.3984518560592</v>
      </c>
      <c r="AC38" s="776">
        <v>2884.4433634819538</v>
      </c>
      <c r="AD38" s="776">
        <v>2967.8730400000004</v>
      </c>
      <c r="AE38" s="776">
        <v>3421.8368557748249</v>
      </c>
      <c r="AF38" s="776">
        <v>3337.1383698671457</v>
      </c>
      <c r="AG38" s="776">
        <v>3289.9349757577438</v>
      </c>
      <c r="AH38" s="776">
        <v>3229.7615214705702</v>
      </c>
      <c r="AI38" s="776">
        <v>3162.4091017171149</v>
      </c>
      <c r="AJ38" s="776">
        <v>3105.8025802669977</v>
      </c>
      <c r="AK38" s="776">
        <v>3088.9669275135288</v>
      </c>
      <c r="AL38" s="776">
        <v>0</v>
      </c>
      <c r="AN38" s="757"/>
      <c r="AO38" s="758" t="s">
        <v>259</v>
      </c>
      <c r="AP38" s="738" t="s">
        <v>1702</v>
      </c>
      <c r="AQ38" s="739">
        <v>5.45</v>
      </c>
    </row>
    <row r="39" spans="2:43" ht="25.5">
      <c r="C39" s="777" t="s">
        <v>233</v>
      </c>
      <c r="D39" s="778"/>
      <c r="E39" s="779"/>
      <c r="F39" s="779"/>
      <c r="G39" s="779"/>
      <c r="H39" s="779"/>
      <c r="I39" s="779"/>
      <c r="J39" s="779"/>
      <c r="K39" s="779"/>
      <c r="L39" s="780"/>
      <c r="M39" s="780"/>
      <c r="N39" s="780"/>
      <c r="O39" s="780"/>
      <c r="P39" s="780"/>
      <c r="Q39" s="780"/>
      <c r="R39" s="780"/>
      <c r="S39" s="780"/>
      <c r="V39" s="777" t="s">
        <v>233</v>
      </c>
      <c r="W39" s="778"/>
      <c r="X39" s="779"/>
      <c r="Y39" s="779"/>
      <c r="Z39" s="779"/>
      <c r="AA39" s="779"/>
      <c r="AB39" s="779"/>
      <c r="AC39" s="779"/>
      <c r="AD39" s="779"/>
      <c r="AE39" s="780"/>
      <c r="AF39" s="780"/>
      <c r="AG39" s="780"/>
      <c r="AH39" s="780"/>
      <c r="AI39" s="780"/>
      <c r="AJ39" s="780"/>
      <c r="AK39" s="780"/>
      <c r="AL39" s="780"/>
      <c r="AN39" s="757"/>
      <c r="AO39" s="758" t="s">
        <v>260</v>
      </c>
      <c r="AP39" s="738" t="s">
        <v>1702</v>
      </c>
      <c r="AQ39" s="739">
        <v>5.45</v>
      </c>
    </row>
    <row r="40" spans="2:43">
      <c r="C40" s="781" t="s">
        <v>235</v>
      </c>
      <c r="D40" s="782" t="s">
        <v>236</v>
      </c>
      <c r="E40" s="783">
        <v>339.4510664396534</v>
      </c>
      <c r="F40" s="783">
        <v>377.71591501641478</v>
      </c>
      <c r="G40" s="783">
        <v>340.58072360838855</v>
      </c>
      <c r="H40" s="783">
        <v>284.81104707488561</v>
      </c>
      <c r="I40" s="783">
        <v>313.14678659812336</v>
      </c>
      <c r="J40" s="783">
        <v>299.45864927712063</v>
      </c>
      <c r="K40" s="783">
        <v>243.75</v>
      </c>
      <c r="L40" s="783">
        <v>348.55471786021883</v>
      </c>
      <c r="M40" s="783">
        <v>358.74166521052962</v>
      </c>
      <c r="N40" s="783">
        <v>374.55941348345908</v>
      </c>
      <c r="O40" s="783">
        <v>393.78109030160795</v>
      </c>
      <c r="P40" s="783">
        <v>416.31874987094716</v>
      </c>
      <c r="Q40" s="783">
        <v>442.06487943130571</v>
      </c>
      <c r="R40" s="783">
        <v>470.91139236336869</v>
      </c>
      <c r="S40" s="783"/>
      <c r="V40" s="781" t="s">
        <v>235</v>
      </c>
      <c r="W40" s="782" t="s">
        <v>1544</v>
      </c>
      <c r="X40" s="783">
        <v>1255.5922395232724</v>
      </c>
      <c r="Y40" s="783">
        <v>1363.3534215344712</v>
      </c>
      <c r="Z40" s="783">
        <v>1212.919519577616</v>
      </c>
      <c r="AA40" s="783">
        <v>1319.4531988572598</v>
      </c>
      <c r="AB40" s="783">
        <v>1157.513251856059</v>
      </c>
      <c r="AC40" s="783">
        <v>1266.7381634819535</v>
      </c>
      <c r="AD40" s="783">
        <v>1056.3525</v>
      </c>
      <c r="AE40" s="783">
        <v>1332.4916400840825</v>
      </c>
      <c r="AF40" s="783">
        <v>1364.3867971806055</v>
      </c>
      <c r="AG40" s="783">
        <v>1433.1379587778706</v>
      </c>
      <c r="AH40" s="783">
        <v>1488.2792309869051</v>
      </c>
      <c r="AI40" s="783">
        <v>1535.5982640039824</v>
      </c>
      <c r="AJ40" s="783">
        <v>1593.0149146167132</v>
      </c>
      <c r="AK40" s="783">
        <v>1689.5482399191264</v>
      </c>
      <c r="AL40" s="783">
        <v>0</v>
      </c>
      <c r="AN40" s="757"/>
      <c r="AO40" s="758" t="s">
        <v>261</v>
      </c>
      <c r="AP40" s="738" t="s">
        <v>1702</v>
      </c>
      <c r="AQ40" s="739">
        <v>2.56</v>
      </c>
    </row>
    <row r="41" spans="2:43">
      <c r="C41" s="747" t="s">
        <v>1700</v>
      </c>
      <c r="D41" s="778" t="s">
        <v>236</v>
      </c>
      <c r="E41" s="779"/>
      <c r="F41" s="779"/>
      <c r="G41" s="779"/>
      <c r="H41" s="779"/>
      <c r="I41" s="779"/>
      <c r="J41" s="779"/>
      <c r="K41" s="779"/>
      <c r="L41" s="780"/>
      <c r="M41" s="780"/>
      <c r="N41" s="780"/>
      <c r="O41" s="780"/>
      <c r="P41" s="780"/>
      <c r="Q41" s="780"/>
      <c r="R41" s="780"/>
      <c r="S41" s="780"/>
      <c r="V41" s="784" t="s">
        <v>1700</v>
      </c>
      <c r="W41" s="785" t="s">
        <v>1544</v>
      </c>
      <c r="X41" s="770"/>
      <c r="Y41" s="770"/>
      <c r="Z41" s="770"/>
      <c r="AA41" s="770"/>
      <c r="AB41" s="770"/>
      <c r="AC41" s="770"/>
      <c r="AD41" s="770"/>
      <c r="AE41" s="770"/>
      <c r="AF41" s="770"/>
      <c r="AG41" s="770"/>
      <c r="AH41" s="770"/>
      <c r="AI41" s="770"/>
      <c r="AJ41" s="770"/>
      <c r="AK41" s="770"/>
      <c r="AL41" s="770"/>
      <c r="AN41" s="736">
        <v>10</v>
      </c>
      <c r="AO41" s="737" t="s">
        <v>262</v>
      </c>
      <c r="AP41" s="738" t="s">
        <v>1702</v>
      </c>
      <c r="AQ41" s="739">
        <v>4.07</v>
      </c>
    </row>
    <row r="42" spans="2:43" ht="38.25">
      <c r="C42" s="752" t="s">
        <v>1718</v>
      </c>
      <c r="D42" s="778" t="s">
        <v>236</v>
      </c>
      <c r="E42" s="779"/>
      <c r="F42" s="779"/>
      <c r="G42" s="779"/>
      <c r="H42" s="779"/>
      <c r="I42" s="779"/>
      <c r="J42" s="779"/>
      <c r="K42" s="779"/>
      <c r="L42" s="780"/>
      <c r="M42" s="780"/>
      <c r="N42" s="780"/>
      <c r="O42" s="780"/>
      <c r="P42" s="780"/>
      <c r="Q42" s="780"/>
      <c r="R42" s="780"/>
      <c r="S42" s="780"/>
      <c r="V42" s="786" t="s">
        <v>1718</v>
      </c>
      <c r="W42" s="787" t="s">
        <v>1544</v>
      </c>
      <c r="X42" s="788"/>
      <c r="Y42" s="788"/>
      <c r="Z42" s="788"/>
      <c r="AA42" s="788"/>
      <c r="AB42" s="788"/>
      <c r="AC42" s="788"/>
      <c r="AD42" s="788"/>
      <c r="AE42" s="789"/>
      <c r="AF42" s="789"/>
      <c r="AG42" s="789"/>
      <c r="AH42" s="789"/>
      <c r="AI42" s="789"/>
      <c r="AJ42" s="789"/>
      <c r="AK42" s="789"/>
      <c r="AL42" s="789"/>
      <c r="AN42" s="757"/>
      <c r="AO42" s="758" t="s">
        <v>264</v>
      </c>
      <c r="AP42" s="738" t="s">
        <v>1702</v>
      </c>
      <c r="AQ42" s="739">
        <v>2.65</v>
      </c>
    </row>
    <row r="43" spans="2:43" ht="25.5">
      <c r="C43" s="752" t="s">
        <v>1719</v>
      </c>
      <c r="D43" s="778" t="s">
        <v>236</v>
      </c>
      <c r="E43" s="779"/>
      <c r="F43" s="779"/>
      <c r="G43" s="779"/>
      <c r="H43" s="779"/>
      <c r="I43" s="779"/>
      <c r="J43" s="779"/>
      <c r="K43" s="779"/>
      <c r="L43" s="780"/>
      <c r="M43" s="780"/>
      <c r="N43" s="780"/>
      <c r="O43" s="780"/>
      <c r="P43" s="780"/>
      <c r="Q43" s="780"/>
      <c r="R43" s="780"/>
      <c r="S43" s="780"/>
      <c r="V43" s="752" t="s">
        <v>1719</v>
      </c>
      <c r="W43" s="778" t="s">
        <v>1544</v>
      </c>
      <c r="X43" s="779"/>
      <c r="Y43" s="779"/>
      <c r="Z43" s="779"/>
      <c r="AA43" s="779"/>
      <c r="AB43" s="779"/>
      <c r="AC43" s="779"/>
      <c r="AD43" s="779"/>
      <c r="AE43" s="780"/>
      <c r="AF43" s="780"/>
      <c r="AG43" s="780"/>
      <c r="AH43" s="780"/>
      <c r="AI43" s="780"/>
      <c r="AJ43" s="780"/>
      <c r="AK43" s="780"/>
      <c r="AL43" s="780"/>
      <c r="AN43" s="757"/>
      <c r="AO43" s="758" t="s">
        <v>265</v>
      </c>
      <c r="AP43" s="738" t="s">
        <v>1702</v>
      </c>
      <c r="AQ43" s="739">
        <v>4.07</v>
      </c>
    </row>
    <row r="44" spans="2:43">
      <c r="C44" s="769" t="s">
        <v>1703</v>
      </c>
      <c r="D44" s="778" t="s">
        <v>236</v>
      </c>
      <c r="E44" s="761">
        <v>339.4510664396534</v>
      </c>
      <c r="F44" s="761">
        <v>377.71591501641478</v>
      </c>
      <c r="G44" s="761">
        <v>340.58072360838855</v>
      </c>
      <c r="H44" s="761">
        <v>284.81104707488561</v>
      </c>
      <c r="I44" s="761">
        <v>313.14678659812336</v>
      </c>
      <c r="J44" s="761">
        <v>299.45864927712063</v>
      </c>
      <c r="K44" s="761">
        <v>243.75</v>
      </c>
      <c r="L44" s="761">
        <v>348.55471786021883</v>
      </c>
      <c r="M44" s="761">
        <v>358.74166521052962</v>
      </c>
      <c r="N44" s="761">
        <v>374.55941348345908</v>
      </c>
      <c r="O44" s="761">
        <v>393.78109030160795</v>
      </c>
      <c r="P44" s="761">
        <v>416.31874987094716</v>
      </c>
      <c r="Q44" s="761">
        <v>442.06487943130571</v>
      </c>
      <c r="R44" s="761">
        <v>470.91139236336869</v>
      </c>
      <c r="S44" s="780"/>
      <c r="V44" s="769" t="s">
        <v>1703</v>
      </c>
      <c r="W44" s="778"/>
      <c r="X44" s="761">
        <v>712.84723952327215</v>
      </c>
      <c r="Y44" s="761">
        <v>793.20342153447109</v>
      </c>
      <c r="Z44" s="761">
        <v>715.21951957761598</v>
      </c>
      <c r="AA44" s="761">
        <v>598.10319885725983</v>
      </c>
      <c r="AB44" s="761">
        <v>657.60825185605904</v>
      </c>
      <c r="AC44" s="761">
        <v>628.86316348195339</v>
      </c>
      <c r="AD44" s="761">
        <v>511.875</v>
      </c>
      <c r="AE44" s="761">
        <v>731.96490750645955</v>
      </c>
      <c r="AF44" s="761">
        <v>753.35749694211222</v>
      </c>
      <c r="AG44" s="761">
        <v>786.57476831526412</v>
      </c>
      <c r="AH44" s="761">
        <v>826.94028963337678</v>
      </c>
      <c r="AI44" s="761">
        <v>874.26937472898908</v>
      </c>
      <c r="AJ44" s="761">
        <v>928.33624680574201</v>
      </c>
      <c r="AK44" s="761">
        <v>988.91392396307424</v>
      </c>
      <c r="AL44" s="780"/>
      <c r="AN44" s="757"/>
      <c r="AO44" s="758"/>
      <c r="AP44" s="738"/>
      <c r="AQ44" s="739"/>
    </row>
    <row r="45" spans="2:43">
      <c r="C45" s="762" t="s">
        <v>1705</v>
      </c>
      <c r="D45" s="778" t="s">
        <v>236</v>
      </c>
      <c r="E45" s="780">
        <v>339.4510664396534</v>
      </c>
      <c r="F45" s="780">
        <v>377.71591501641478</v>
      </c>
      <c r="G45" s="780">
        <v>340.58072360838855</v>
      </c>
      <c r="H45" s="780">
        <v>284.81104707488561</v>
      </c>
      <c r="I45" s="780">
        <v>313.14678659812336</v>
      </c>
      <c r="J45" s="780">
        <v>299.45864927712063</v>
      </c>
      <c r="K45" s="780">
        <v>243.75</v>
      </c>
      <c r="L45" s="780">
        <v>348.55471786021883</v>
      </c>
      <c r="M45" s="780">
        <v>358.74166521052962</v>
      </c>
      <c r="N45" s="780">
        <v>374.55941348345908</v>
      </c>
      <c r="O45" s="780">
        <v>393.78109030160795</v>
      </c>
      <c r="P45" s="780">
        <v>416.31874987094716</v>
      </c>
      <c r="Q45" s="780">
        <v>442.06487943130571</v>
      </c>
      <c r="R45" s="780">
        <v>470.91139236336869</v>
      </c>
      <c r="S45" s="780"/>
      <c r="V45" s="762" t="s">
        <v>1705</v>
      </c>
      <c r="W45" s="778" t="s">
        <v>1544</v>
      </c>
      <c r="X45" s="779">
        <v>712.84723952327215</v>
      </c>
      <c r="Y45" s="779">
        <v>793.20342153447109</v>
      </c>
      <c r="Z45" s="779">
        <v>715.21951957761598</v>
      </c>
      <c r="AA45" s="779">
        <v>598.10319885725983</v>
      </c>
      <c r="AB45" s="779">
        <v>657.60825185605904</v>
      </c>
      <c r="AC45" s="779">
        <v>628.86316348195339</v>
      </c>
      <c r="AD45" s="779">
        <v>511.875</v>
      </c>
      <c r="AE45" s="779">
        <v>731.96490750645955</v>
      </c>
      <c r="AF45" s="779">
        <v>753.35749694211222</v>
      </c>
      <c r="AG45" s="779">
        <v>786.57476831526412</v>
      </c>
      <c r="AH45" s="779">
        <v>826.94028963337678</v>
      </c>
      <c r="AI45" s="779">
        <v>874.26937472898908</v>
      </c>
      <c r="AJ45" s="779">
        <v>928.33624680574201</v>
      </c>
      <c r="AK45" s="779">
        <v>988.91392396307424</v>
      </c>
      <c r="AL45" s="779">
        <v>0</v>
      </c>
      <c r="AN45" s="736">
        <v>11</v>
      </c>
      <c r="AO45" s="737" t="s">
        <v>266</v>
      </c>
      <c r="AP45" s="738" t="s">
        <v>1723</v>
      </c>
      <c r="AQ45" s="739">
        <v>1.163</v>
      </c>
    </row>
    <row r="46" spans="2:43" ht="25.5">
      <c r="C46" s="762" t="s">
        <v>1707</v>
      </c>
      <c r="D46" s="778" t="s">
        <v>236</v>
      </c>
      <c r="E46" s="779"/>
      <c r="F46" s="779"/>
      <c r="G46" s="779"/>
      <c r="H46" s="779"/>
      <c r="I46" s="779"/>
      <c r="J46" s="779"/>
      <c r="K46" s="779"/>
      <c r="L46" s="780"/>
      <c r="M46" s="780"/>
      <c r="N46" s="780"/>
      <c r="O46" s="780"/>
      <c r="P46" s="780"/>
      <c r="Q46" s="780"/>
      <c r="R46" s="780"/>
      <c r="S46" s="780"/>
      <c r="V46" s="762" t="s">
        <v>1707</v>
      </c>
      <c r="W46" s="778"/>
      <c r="X46" s="779"/>
      <c r="Y46" s="779"/>
      <c r="Z46" s="779"/>
      <c r="AA46" s="779"/>
      <c r="AB46" s="779"/>
      <c r="AC46" s="779"/>
      <c r="AD46" s="779"/>
      <c r="AE46" s="779"/>
      <c r="AF46" s="779"/>
      <c r="AG46" s="779"/>
      <c r="AH46" s="779"/>
      <c r="AI46" s="779"/>
      <c r="AJ46" s="779"/>
      <c r="AK46" s="779"/>
      <c r="AL46" s="779"/>
      <c r="AN46" s="736"/>
      <c r="AO46" s="737"/>
      <c r="AP46" s="738"/>
      <c r="AQ46" s="739"/>
    </row>
    <row r="47" spans="2:43">
      <c r="C47" s="747" t="s">
        <v>1093</v>
      </c>
      <c r="D47" s="778" t="s">
        <v>236</v>
      </c>
      <c r="E47" s="779"/>
      <c r="F47" s="779"/>
      <c r="G47" s="779"/>
      <c r="H47" s="779"/>
      <c r="I47" s="779"/>
      <c r="J47" s="779"/>
      <c r="K47" s="779"/>
      <c r="L47" s="780"/>
      <c r="M47" s="780"/>
      <c r="N47" s="780"/>
      <c r="O47" s="780"/>
      <c r="P47" s="780"/>
      <c r="Q47" s="780"/>
      <c r="R47" s="780"/>
      <c r="S47" s="780"/>
      <c r="V47" s="747" t="s">
        <v>1093</v>
      </c>
      <c r="W47" s="778" t="s">
        <v>1544</v>
      </c>
      <c r="X47" s="779"/>
      <c r="Y47" s="779"/>
      <c r="Z47" s="779"/>
      <c r="AA47" s="779"/>
      <c r="AB47" s="779"/>
      <c r="AC47" s="779"/>
      <c r="AD47" s="779"/>
      <c r="AE47" s="780"/>
      <c r="AF47" s="780"/>
      <c r="AG47" s="780"/>
      <c r="AH47" s="780"/>
      <c r="AI47" s="780"/>
      <c r="AJ47" s="780"/>
      <c r="AK47" s="780"/>
      <c r="AL47" s="780"/>
      <c r="AN47" s="736">
        <v>12</v>
      </c>
      <c r="AO47" s="749" t="s">
        <v>982</v>
      </c>
      <c r="AP47" s="750" t="s">
        <v>5</v>
      </c>
      <c r="AQ47" s="751" t="s">
        <v>5</v>
      </c>
    </row>
    <row r="48" spans="2:43">
      <c r="C48" s="747" t="s">
        <v>1094</v>
      </c>
      <c r="D48" s="778" t="s">
        <v>236</v>
      </c>
      <c r="E48" s="779"/>
      <c r="F48" s="779"/>
      <c r="G48" s="779"/>
      <c r="H48" s="779"/>
      <c r="I48" s="779"/>
      <c r="J48" s="779"/>
      <c r="K48" s="779"/>
      <c r="L48" s="780"/>
      <c r="M48" s="780"/>
      <c r="N48" s="780"/>
      <c r="O48" s="780"/>
      <c r="P48" s="780"/>
      <c r="Q48" s="780"/>
      <c r="R48" s="780"/>
      <c r="S48" s="780"/>
      <c r="V48" s="747" t="s">
        <v>1094</v>
      </c>
      <c r="W48" s="778" t="s">
        <v>1544</v>
      </c>
      <c r="X48" s="779"/>
      <c r="Y48" s="779"/>
      <c r="Z48" s="779"/>
      <c r="AA48" s="779"/>
      <c r="AB48" s="779"/>
      <c r="AC48" s="779"/>
      <c r="AD48" s="779"/>
      <c r="AE48" s="780"/>
      <c r="AF48" s="780"/>
      <c r="AG48" s="780"/>
      <c r="AH48" s="780"/>
      <c r="AI48" s="780"/>
      <c r="AJ48" s="780"/>
      <c r="AK48" s="780"/>
      <c r="AL48" s="780"/>
      <c r="AN48" s="736">
        <v>13</v>
      </c>
      <c r="AO48" s="757" t="s">
        <v>720</v>
      </c>
      <c r="AP48" s="736" t="s">
        <v>1717</v>
      </c>
      <c r="AQ48" s="739">
        <v>9.0377498149518871</v>
      </c>
    </row>
    <row r="49" spans="3:43">
      <c r="C49" s="747" t="s">
        <v>1720</v>
      </c>
      <c r="D49" s="778" t="s">
        <v>236</v>
      </c>
      <c r="E49" s="779"/>
      <c r="F49" s="779"/>
      <c r="G49" s="779"/>
      <c r="H49" s="779"/>
      <c r="I49" s="779"/>
      <c r="J49" s="779"/>
      <c r="K49" s="779"/>
      <c r="L49" s="780"/>
      <c r="M49" s="780"/>
      <c r="N49" s="780"/>
      <c r="O49" s="780"/>
      <c r="P49" s="780"/>
      <c r="Q49" s="780"/>
      <c r="R49" s="780"/>
      <c r="S49" s="780"/>
      <c r="V49" s="747" t="s">
        <v>1720</v>
      </c>
      <c r="W49" s="778" t="s">
        <v>1544</v>
      </c>
      <c r="X49" s="765">
        <v>542.74500000000012</v>
      </c>
      <c r="Y49" s="765">
        <v>570.15</v>
      </c>
      <c r="Z49" s="765">
        <v>497.70000000000005</v>
      </c>
      <c r="AA49" s="765">
        <v>721.35</v>
      </c>
      <c r="AB49" s="765">
        <v>499.90499999999997</v>
      </c>
      <c r="AC49" s="765">
        <v>637.875</v>
      </c>
      <c r="AD49" s="765">
        <v>544.47749999999996</v>
      </c>
      <c r="AE49" s="765">
        <v>600.52673257762285</v>
      </c>
      <c r="AF49" s="765">
        <v>611.02930023849331</v>
      </c>
      <c r="AG49" s="765">
        <v>646.56319046260649</v>
      </c>
      <c r="AH49" s="765">
        <v>661.3389413535283</v>
      </c>
      <c r="AI49" s="765">
        <v>661.32888927499323</v>
      </c>
      <c r="AJ49" s="765">
        <v>664.67866781097121</v>
      </c>
      <c r="AK49" s="765">
        <v>700.63431595605232</v>
      </c>
      <c r="AL49" s="780"/>
      <c r="AN49" s="736">
        <v>14</v>
      </c>
      <c r="AO49" s="757" t="s">
        <v>722</v>
      </c>
      <c r="AP49" s="736" t="s">
        <v>1717</v>
      </c>
      <c r="AQ49" s="739">
        <v>10.278503046127067</v>
      </c>
    </row>
    <row r="50" spans="3:43" ht="25.5">
      <c r="C50" s="766" t="s">
        <v>1709</v>
      </c>
      <c r="D50" s="778" t="s">
        <v>236</v>
      </c>
      <c r="E50" s="779"/>
      <c r="F50" s="779"/>
      <c r="G50" s="779"/>
      <c r="H50" s="779"/>
      <c r="I50" s="779"/>
      <c r="J50" s="779"/>
      <c r="K50" s="779"/>
      <c r="L50" s="780"/>
      <c r="M50" s="780"/>
      <c r="N50" s="780"/>
      <c r="O50" s="780"/>
      <c r="P50" s="780"/>
      <c r="Q50" s="780"/>
      <c r="R50" s="780"/>
      <c r="S50" s="780"/>
      <c r="V50" s="766" t="s">
        <v>1709</v>
      </c>
      <c r="W50" s="778" t="s">
        <v>1544</v>
      </c>
      <c r="X50" s="779"/>
      <c r="Y50" s="779"/>
      <c r="Z50" s="779"/>
      <c r="AA50" s="779"/>
      <c r="AB50" s="779"/>
      <c r="AC50" s="779"/>
      <c r="AD50" s="779"/>
      <c r="AE50" s="780"/>
      <c r="AF50" s="780"/>
      <c r="AG50" s="780"/>
      <c r="AH50" s="780"/>
      <c r="AI50" s="780"/>
      <c r="AJ50" s="780"/>
      <c r="AK50" s="780"/>
      <c r="AL50" s="780"/>
      <c r="AN50" s="736">
        <v>15</v>
      </c>
      <c r="AO50" s="757" t="s">
        <v>723</v>
      </c>
      <c r="AP50" s="736" t="s">
        <v>1717</v>
      </c>
      <c r="AQ50" s="739">
        <v>6.8304535637149026</v>
      </c>
    </row>
    <row r="51" spans="3:43" ht="25.5">
      <c r="C51" s="766" t="s">
        <v>1545</v>
      </c>
      <c r="D51" s="778" t="s">
        <v>236</v>
      </c>
      <c r="E51" s="748"/>
      <c r="F51" s="748"/>
      <c r="G51" s="748"/>
      <c r="H51" s="748"/>
      <c r="I51" s="748"/>
      <c r="J51" s="748"/>
      <c r="K51" s="748"/>
      <c r="L51" s="755"/>
      <c r="M51" s="755"/>
      <c r="N51" s="755"/>
      <c r="O51" s="755"/>
      <c r="P51" s="755"/>
      <c r="Q51" s="755"/>
      <c r="R51" s="755"/>
      <c r="S51" s="755"/>
      <c r="V51" s="766" t="s">
        <v>1545</v>
      </c>
      <c r="W51" s="778" t="s">
        <v>1544</v>
      </c>
      <c r="X51" s="748"/>
      <c r="Y51" s="748"/>
      <c r="Z51" s="748"/>
      <c r="AA51" s="748"/>
      <c r="AB51" s="748"/>
      <c r="AC51" s="748"/>
      <c r="AD51" s="748"/>
      <c r="AE51" s="755"/>
      <c r="AF51" s="755"/>
      <c r="AG51" s="755"/>
      <c r="AH51" s="755"/>
      <c r="AI51" s="755"/>
      <c r="AJ51" s="755"/>
      <c r="AK51" s="755"/>
      <c r="AL51" s="755"/>
      <c r="AN51" s="736">
        <v>16</v>
      </c>
      <c r="AO51" s="757" t="s">
        <v>724</v>
      </c>
      <c r="AP51" s="736" t="s">
        <v>1724</v>
      </c>
      <c r="AQ51" s="739">
        <v>13.8</v>
      </c>
    </row>
    <row r="52" spans="3:43" ht="25.5">
      <c r="C52" s="766" t="s">
        <v>1711</v>
      </c>
      <c r="D52" s="778" t="s">
        <v>236</v>
      </c>
      <c r="E52" s="763">
        <v>258.45000000000005</v>
      </c>
      <c r="F52" s="763">
        <v>271.5</v>
      </c>
      <c r="G52" s="763">
        <v>237</v>
      </c>
      <c r="H52" s="763">
        <v>343.5</v>
      </c>
      <c r="I52" s="763">
        <v>238.04999999999998</v>
      </c>
      <c r="J52" s="763">
        <v>303.75</v>
      </c>
      <c r="K52" s="763">
        <v>259.27499999999998</v>
      </c>
      <c r="L52" s="763">
        <v>285.96511075124897</v>
      </c>
      <c r="M52" s="763">
        <v>290.96633344690156</v>
      </c>
      <c r="N52" s="763">
        <v>307.88723355362214</v>
      </c>
      <c r="O52" s="763">
        <v>314.92330540644201</v>
      </c>
      <c r="P52" s="763">
        <v>314.9185187023777</v>
      </c>
      <c r="Q52" s="763">
        <v>316.51365133855768</v>
      </c>
      <c r="R52" s="763">
        <v>333.63538855050109</v>
      </c>
      <c r="S52" s="755"/>
      <c r="V52" s="766" t="s">
        <v>1711</v>
      </c>
      <c r="W52" s="778" t="s">
        <v>1544</v>
      </c>
      <c r="X52" s="779">
        <v>542.74500000000012</v>
      </c>
      <c r="Y52" s="779">
        <v>570.15</v>
      </c>
      <c r="Z52" s="779">
        <v>497.70000000000005</v>
      </c>
      <c r="AA52" s="779">
        <v>721.35</v>
      </c>
      <c r="AB52" s="779">
        <v>499.90499999999997</v>
      </c>
      <c r="AC52" s="779">
        <v>637.875</v>
      </c>
      <c r="AD52" s="779">
        <v>544.47749999999996</v>
      </c>
      <c r="AE52" s="779">
        <v>600.52673257762285</v>
      </c>
      <c r="AF52" s="779">
        <v>611.02930023849331</v>
      </c>
      <c r="AG52" s="779">
        <v>646.56319046260649</v>
      </c>
      <c r="AH52" s="779">
        <v>661.3389413535283</v>
      </c>
      <c r="AI52" s="779">
        <v>661.32888927499323</v>
      </c>
      <c r="AJ52" s="779">
        <v>664.67866781097121</v>
      </c>
      <c r="AK52" s="779">
        <v>700.63431595605232</v>
      </c>
      <c r="AL52" s="755"/>
      <c r="AN52" s="736">
        <v>17</v>
      </c>
      <c r="AO52" s="757" t="s">
        <v>327</v>
      </c>
      <c r="AP52" s="736" t="s">
        <v>270</v>
      </c>
      <c r="AQ52" s="790">
        <v>0</v>
      </c>
    </row>
    <row r="53" spans="3:43">
      <c r="C53" s="766" t="s">
        <v>1712</v>
      </c>
      <c r="D53" s="778" t="s">
        <v>236</v>
      </c>
      <c r="E53" s="748"/>
      <c r="F53" s="748"/>
      <c r="G53" s="748"/>
      <c r="H53" s="748"/>
      <c r="I53" s="748"/>
      <c r="J53" s="748"/>
      <c r="K53" s="748"/>
      <c r="L53" s="755"/>
      <c r="M53" s="755"/>
      <c r="N53" s="755"/>
      <c r="O53" s="755"/>
      <c r="P53" s="755"/>
      <c r="Q53" s="755"/>
      <c r="R53" s="755"/>
      <c r="S53" s="755"/>
      <c r="V53" s="766" t="s">
        <v>1712</v>
      </c>
      <c r="W53" s="778" t="s">
        <v>1544</v>
      </c>
      <c r="X53" s="748"/>
      <c r="Y53" s="748"/>
      <c r="Z53" s="748"/>
      <c r="AA53" s="748"/>
      <c r="AB53" s="748"/>
      <c r="AC53" s="748"/>
      <c r="AD53" s="748"/>
      <c r="AE53" s="755"/>
      <c r="AF53" s="755"/>
      <c r="AG53" s="755"/>
      <c r="AH53" s="755"/>
      <c r="AI53" s="755"/>
      <c r="AJ53" s="755"/>
      <c r="AK53" s="755"/>
      <c r="AL53" s="755"/>
    </row>
    <row r="54" spans="3:43">
      <c r="C54" s="766" t="s">
        <v>1713</v>
      </c>
      <c r="D54" s="778" t="s">
        <v>236</v>
      </c>
      <c r="E54" s="765"/>
      <c r="F54" s="765"/>
      <c r="G54" s="765"/>
      <c r="H54" s="765"/>
      <c r="I54" s="765"/>
      <c r="J54" s="765"/>
      <c r="K54" s="765"/>
      <c r="L54" s="755"/>
      <c r="M54" s="755"/>
      <c r="N54" s="755"/>
      <c r="O54" s="755"/>
      <c r="P54" s="755"/>
      <c r="Q54" s="755"/>
      <c r="R54" s="755"/>
      <c r="S54" s="755"/>
      <c r="V54" s="766" t="s">
        <v>1713</v>
      </c>
      <c r="W54" s="736" t="s">
        <v>1544</v>
      </c>
      <c r="X54" s="755"/>
      <c r="Y54" s="755"/>
      <c r="Z54" s="755"/>
      <c r="AA54" s="755"/>
      <c r="AB54" s="755"/>
      <c r="AC54" s="755"/>
      <c r="AD54" s="755"/>
      <c r="AE54" s="755"/>
      <c r="AF54" s="755"/>
      <c r="AG54" s="755"/>
      <c r="AH54" s="755"/>
      <c r="AI54" s="755"/>
      <c r="AJ54" s="755"/>
      <c r="AK54" s="755"/>
      <c r="AL54" s="755"/>
      <c r="AN54" s="757"/>
      <c r="AO54" s="758"/>
      <c r="AP54" s="738"/>
      <c r="AQ54" s="739"/>
    </row>
    <row r="55" spans="3:43">
      <c r="C55" s="766" t="s">
        <v>1714</v>
      </c>
      <c r="D55" s="778" t="s">
        <v>236</v>
      </c>
      <c r="E55" s="779"/>
      <c r="F55" s="779"/>
      <c r="G55" s="779"/>
      <c r="H55" s="779"/>
      <c r="I55" s="779"/>
      <c r="J55" s="779"/>
      <c r="K55" s="779"/>
      <c r="L55" s="780"/>
      <c r="M55" s="780"/>
      <c r="N55" s="780"/>
      <c r="O55" s="780"/>
      <c r="P55" s="780"/>
      <c r="Q55" s="780"/>
      <c r="R55" s="780"/>
      <c r="S55" s="780"/>
      <c r="V55" s="766" t="s">
        <v>1714</v>
      </c>
      <c r="W55" s="778" t="s">
        <v>1544</v>
      </c>
      <c r="X55" s="779"/>
      <c r="Y55" s="779"/>
      <c r="Z55" s="779"/>
      <c r="AA55" s="779"/>
      <c r="AB55" s="779"/>
      <c r="AC55" s="779"/>
      <c r="AD55" s="779"/>
      <c r="AE55" s="780"/>
      <c r="AF55" s="780"/>
      <c r="AG55" s="780"/>
      <c r="AH55" s="780"/>
      <c r="AI55" s="780"/>
      <c r="AJ55" s="780"/>
      <c r="AK55" s="780"/>
      <c r="AL55" s="780"/>
    </row>
    <row r="56" spans="3:43">
      <c r="C56" s="747" t="s">
        <v>1095</v>
      </c>
      <c r="D56" s="778" t="s">
        <v>236</v>
      </c>
      <c r="E56" s="779"/>
      <c r="F56" s="779"/>
      <c r="G56" s="779"/>
      <c r="H56" s="779"/>
      <c r="I56" s="779"/>
      <c r="J56" s="779"/>
      <c r="K56" s="779"/>
      <c r="L56" s="780"/>
      <c r="M56" s="780"/>
      <c r="N56" s="780"/>
      <c r="O56" s="780"/>
      <c r="P56" s="780"/>
      <c r="Q56" s="780"/>
      <c r="R56" s="780"/>
      <c r="S56" s="780"/>
      <c r="V56" s="747" t="s">
        <v>1095</v>
      </c>
      <c r="W56" s="778" t="s">
        <v>1544</v>
      </c>
      <c r="X56" s="779"/>
      <c r="Y56" s="779"/>
      <c r="Z56" s="779"/>
      <c r="AA56" s="779"/>
      <c r="AB56" s="779"/>
      <c r="AC56" s="779"/>
      <c r="AD56" s="779"/>
      <c r="AE56" s="780"/>
      <c r="AF56" s="780"/>
      <c r="AG56" s="780"/>
      <c r="AH56" s="780"/>
      <c r="AI56" s="780"/>
      <c r="AJ56" s="780"/>
      <c r="AK56" s="780"/>
      <c r="AL56" s="780"/>
    </row>
    <row r="57" spans="3:43">
      <c r="C57" s="781" t="s">
        <v>237</v>
      </c>
      <c r="D57" s="782" t="s">
        <v>236</v>
      </c>
      <c r="E57" s="783">
        <v>0</v>
      </c>
      <c r="F57" s="783">
        <v>0</v>
      </c>
      <c r="G57" s="783">
        <v>0</v>
      </c>
      <c r="H57" s="783">
        <v>0</v>
      </c>
      <c r="I57" s="783">
        <v>0</v>
      </c>
      <c r="J57" s="783">
        <v>0</v>
      </c>
      <c r="K57" s="783">
        <v>0</v>
      </c>
      <c r="L57" s="783">
        <v>0</v>
      </c>
      <c r="M57" s="783">
        <v>0</v>
      </c>
      <c r="N57" s="783">
        <v>0</v>
      </c>
      <c r="O57" s="783">
        <v>0</v>
      </c>
      <c r="P57" s="783">
        <v>0</v>
      </c>
      <c r="Q57" s="783">
        <v>0</v>
      </c>
      <c r="R57" s="783">
        <v>0</v>
      </c>
      <c r="S57" s="783"/>
      <c r="V57" s="781" t="s">
        <v>237</v>
      </c>
      <c r="W57" s="782" t="s">
        <v>1544</v>
      </c>
      <c r="X57" s="783">
        <v>0</v>
      </c>
      <c r="Y57" s="783">
        <v>0</v>
      </c>
      <c r="Z57" s="783">
        <v>0</v>
      </c>
      <c r="AA57" s="783">
        <v>0</v>
      </c>
      <c r="AB57" s="783">
        <v>0</v>
      </c>
      <c r="AC57" s="783">
        <v>0</v>
      </c>
      <c r="AD57" s="783">
        <v>0</v>
      </c>
      <c r="AE57" s="783">
        <v>0</v>
      </c>
      <c r="AF57" s="783">
        <v>0</v>
      </c>
      <c r="AG57" s="783">
        <v>0</v>
      </c>
      <c r="AH57" s="783">
        <v>0</v>
      </c>
      <c r="AI57" s="783">
        <v>0</v>
      </c>
      <c r="AJ57" s="783">
        <v>0</v>
      </c>
      <c r="AK57" s="783">
        <v>0</v>
      </c>
      <c r="AL57" s="783">
        <v>0</v>
      </c>
    </row>
    <row r="58" spans="3:43">
      <c r="C58" s="747" t="s">
        <v>1700</v>
      </c>
      <c r="D58" s="778" t="s">
        <v>236</v>
      </c>
      <c r="E58" s="779"/>
      <c r="F58" s="779"/>
      <c r="G58" s="779"/>
      <c r="H58" s="779"/>
      <c r="I58" s="779"/>
      <c r="J58" s="779"/>
      <c r="K58" s="779"/>
      <c r="L58" s="780"/>
      <c r="M58" s="780"/>
      <c r="N58" s="780"/>
      <c r="O58" s="780"/>
      <c r="P58" s="780"/>
      <c r="Q58" s="780"/>
      <c r="R58" s="780"/>
      <c r="S58" s="780"/>
      <c r="V58" s="747" t="s">
        <v>1700</v>
      </c>
      <c r="W58" s="778" t="s">
        <v>1544</v>
      </c>
      <c r="X58" s="779"/>
      <c r="Y58" s="779"/>
      <c r="Z58" s="779"/>
      <c r="AA58" s="779"/>
      <c r="AB58" s="779"/>
      <c r="AC58" s="779"/>
      <c r="AD58" s="779"/>
      <c r="AE58" s="780"/>
      <c r="AF58" s="780"/>
      <c r="AG58" s="780"/>
      <c r="AH58" s="780"/>
      <c r="AI58" s="780"/>
      <c r="AJ58" s="780"/>
      <c r="AK58" s="780"/>
      <c r="AL58" s="780"/>
    </row>
    <row r="59" spans="3:43" ht="25.5">
      <c r="C59" s="752" t="s">
        <v>1718</v>
      </c>
      <c r="D59" s="778" t="s">
        <v>236</v>
      </c>
      <c r="E59" s="779"/>
      <c r="F59" s="779"/>
      <c r="G59" s="779"/>
      <c r="H59" s="779"/>
      <c r="I59" s="779"/>
      <c r="J59" s="779"/>
      <c r="K59" s="779"/>
      <c r="L59" s="780"/>
      <c r="M59" s="780"/>
      <c r="N59" s="780"/>
      <c r="O59" s="780"/>
      <c r="P59" s="780"/>
      <c r="Q59" s="780"/>
      <c r="R59" s="780"/>
      <c r="S59" s="780"/>
      <c r="V59" s="752" t="s">
        <v>1718</v>
      </c>
      <c r="W59" s="778" t="s">
        <v>1544</v>
      </c>
      <c r="X59" s="779"/>
      <c r="Y59" s="779"/>
      <c r="Z59" s="779"/>
      <c r="AA59" s="779"/>
      <c r="AB59" s="779"/>
      <c r="AC59" s="779"/>
      <c r="AD59" s="779"/>
      <c r="AE59" s="780"/>
      <c r="AF59" s="780"/>
      <c r="AG59" s="780"/>
      <c r="AH59" s="780"/>
      <c r="AI59" s="780"/>
      <c r="AJ59" s="780"/>
      <c r="AK59" s="780"/>
      <c r="AL59" s="780"/>
    </row>
    <row r="60" spans="3:43" ht="25.5">
      <c r="C60" s="752" t="s">
        <v>1719</v>
      </c>
      <c r="D60" s="778" t="s">
        <v>236</v>
      </c>
      <c r="E60" s="779"/>
      <c r="F60" s="779"/>
      <c r="G60" s="779"/>
      <c r="H60" s="779"/>
      <c r="I60" s="779"/>
      <c r="J60" s="779"/>
      <c r="K60" s="779"/>
      <c r="L60" s="780"/>
      <c r="M60" s="780"/>
      <c r="N60" s="780"/>
      <c r="O60" s="780"/>
      <c r="P60" s="780"/>
      <c r="Q60" s="780"/>
      <c r="R60" s="780"/>
      <c r="S60" s="780"/>
      <c r="V60" s="752" t="s">
        <v>1719</v>
      </c>
      <c r="W60" s="778" t="s">
        <v>1544</v>
      </c>
      <c r="X60" s="779"/>
      <c r="Y60" s="779"/>
      <c r="Z60" s="779"/>
      <c r="AA60" s="779"/>
      <c r="AB60" s="779"/>
      <c r="AC60" s="779"/>
      <c r="AD60" s="779"/>
      <c r="AE60" s="780"/>
      <c r="AF60" s="780"/>
      <c r="AG60" s="780"/>
      <c r="AH60" s="780"/>
      <c r="AI60" s="780"/>
      <c r="AJ60" s="780"/>
      <c r="AK60" s="780"/>
      <c r="AL60" s="780"/>
    </row>
    <row r="61" spans="3:43">
      <c r="C61" s="769" t="s">
        <v>1703</v>
      </c>
      <c r="D61" s="778" t="s">
        <v>236</v>
      </c>
      <c r="E61" s="761">
        <v>0</v>
      </c>
      <c r="F61" s="761">
        <v>0</v>
      </c>
      <c r="G61" s="761">
        <v>0</v>
      </c>
      <c r="H61" s="761">
        <v>0</v>
      </c>
      <c r="I61" s="761">
        <v>0</v>
      </c>
      <c r="J61" s="761">
        <v>0</v>
      </c>
      <c r="K61" s="761">
        <v>0</v>
      </c>
      <c r="L61" s="761">
        <v>0</v>
      </c>
      <c r="M61" s="761">
        <v>0</v>
      </c>
      <c r="N61" s="761">
        <v>0</v>
      </c>
      <c r="O61" s="761">
        <v>0</v>
      </c>
      <c r="P61" s="761">
        <v>0</v>
      </c>
      <c r="Q61" s="761">
        <v>0</v>
      </c>
      <c r="R61" s="761">
        <v>0</v>
      </c>
      <c r="S61" s="780"/>
      <c r="V61" s="769" t="s">
        <v>1703</v>
      </c>
      <c r="W61" s="778"/>
      <c r="X61" s="761">
        <v>0</v>
      </c>
      <c r="Y61" s="761">
        <v>0</v>
      </c>
      <c r="Z61" s="761">
        <v>0</v>
      </c>
      <c r="AA61" s="761">
        <v>0</v>
      </c>
      <c r="AB61" s="761">
        <v>0</v>
      </c>
      <c r="AC61" s="761">
        <v>0</v>
      </c>
      <c r="AD61" s="761">
        <v>0</v>
      </c>
      <c r="AE61" s="761">
        <v>0</v>
      </c>
      <c r="AF61" s="761">
        <v>0</v>
      </c>
      <c r="AG61" s="761">
        <v>0</v>
      </c>
      <c r="AH61" s="761">
        <v>0</v>
      </c>
      <c r="AI61" s="761">
        <v>0</v>
      </c>
      <c r="AJ61" s="761">
        <v>0</v>
      </c>
      <c r="AK61" s="761">
        <v>0</v>
      </c>
      <c r="AL61" s="780"/>
    </row>
    <row r="62" spans="3:43">
      <c r="C62" s="762" t="s">
        <v>1705</v>
      </c>
      <c r="D62" s="778" t="s">
        <v>236</v>
      </c>
      <c r="E62" s="779"/>
      <c r="F62" s="779"/>
      <c r="G62" s="779"/>
      <c r="H62" s="779"/>
      <c r="I62" s="779"/>
      <c r="J62" s="779"/>
      <c r="K62" s="779"/>
      <c r="L62" s="780"/>
      <c r="M62" s="780"/>
      <c r="N62" s="780"/>
      <c r="O62" s="780"/>
      <c r="P62" s="780"/>
      <c r="Q62" s="780"/>
      <c r="R62" s="780"/>
      <c r="S62" s="780"/>
      <c r="V62" s="762" t="s">
        <v>1705</v>
      </c>
      <c r="W62" s="778" t="s">
        <v>1544</v>
      </c>
      <c r="X62" s="779"/>
      <c r="Y62" s="779"/>
      <c r="Z62" s="779"/>
      <c r="AA62" s="779"/>
      <c r="AB62" s="779"/>
      <c r="AC62" s="779"/>
      <c r="AD62" s="779"/>
      <c r="AE62" s="780"/>
      <c r="AF62" s="780"/>
      <c r="AG62" s="780"/>
      <c r="AH62" s="780"/>
      <c r="AI62" s="780"/>
      <c r="AJ62" s="780"/>
      <c r="AK62" s="780"/>
      <c r="AL62" s="780"/>
    </row>
    <row r="63" spans="3:43" ht="25.5">
      <c r="C63" s="762" t="s">
        <v>1707</v>
      </c>
      <c r="D63" s="778" t="s">
        <v>236</v>
      </c>
      <c r="E63" s="779"/>
      <c r="F63" s="779"/>
      <c r="G63" s="779"/>
      <c r="H63" s="779"/>
      <c r="I63" s="779"/>
      <c r="J63" s="779"/>
      <c r="K63" s="779"/>
      <c r="L63" s="780"/>
      <c r="M63" s="780"/>
      <c r="N63" s="780"/>
      <c r="O63" s="780"/>
      <c r="P63" s="780"/>
      <c r="Q63" s="780"/>
      <c r="R63" s="780"/>
      <c r="S63" s="780"/>
      <c r="V63" s="762" t="s">
        <v>1707</v>
      </c>
      <c r="W63" s="778"/>
      <c r="X63" s="779"/>
      <c r="Y63" s="779"/>
      <c r="Z63" s="779"/>
      <c r="AA63" s="779"/>
      <c r="AB63" s="779"/>
      <c r="AC63" s="779"/>
      <c r="AD63" s="779"/>
      <c r="AE63" s="780"/>
      <c r="AF63" s="780"/>
      <c r="AG63" s="780"/>
      <c r="AH63" s="780"/>
      <c r="AI63" s="780"/>
      <c r="AJ63" s="780"/>
      <c r="AK63" s="780"/>
      <c r="AL63" s="780"/>
    </row>
    <row r="64" spans="3:43">
      <c r="C64" s="747" t="s">
        <v>1093</v>
      </c>
      <c r="D64" s="778" t="s">
        <v>236</v>
      </c>
      <c r="E64" s="779"/>
      <c r="F64" s="779"/>
      <c r="G64" s="779"/>
      <c r="H64" s="779"/>
      <c r="I64" s="779"/>
      <c r="J64" s="779"/>
      <c r="K64" s="779"/>
      <c r="L64" s="780"/>
      <c r="M64" s="780"/>
      <c r="N64" s="780"/>
      <c r="O64" s="780"/>
      <c r="P64" s="780"/>
      <c r="Q64" s="780"/>
      <c r="R64" s="780"/>
      <c r="S64" s="780"/>
      <c r="V64" s="747" t="s">
        <v>1093</v>
      </c>
      <c r="W64" s="778" t="s">
        <v>1544</v>
      </c>
      <c r="X64" s="779"/>
      <c r="Y64" s="779"/>
      <c r="Z64" s="779"/>
      <c r="AA64" s="779"/>
      <c r="AB64" s="779"/>
      <c r="AC64" s="779"/>
      <c r="AD64" s="779"/>
      <c r="AE64" s="780"/>
      <c r="AF64" s="780"/>
      <c r="AG64" s="780"/>
      <c r="AH64" s="780"/>
      <c r="AI64" s="780"/>
      <c r="AJ64" s="780"/>
      <c r="AK64" s="780"/>
      <c r="AL64" s="780"/>
    </row>
    <row r="65" spans="3:43">
      <c r="C65" s="747" t="s">
        <v>1094</v>
      </c>
      <c r="D65" s="778" t="s">
        <v>236</v>
      </c>
      <c r="E65" s="779"/>
      <c r="F65" s="779"/>
      <c r="G65" s="779"/>
      <c r="H65" s="779"/>
      <c r="I65" s="779"/>
      <c r="J65" s="779"/>
      <c r="K65" s="779"/>
      <c r="L65" s="780"/>
      <c r="M65" s="780"/>
      <c r="N65" s="780"/>
      <c r="O65" s="780"/>
      <c r="P65" s="780"/>
      <c r="Q65" s="780"/>
      <c r="R65" s="780"/>
      <c r="S65" s="780"/>
      <c r="V65" s="747" t="s">
        <v>1094</v>
      </c>
      <c r="W65" s="778" t="s">
        <v>1544</v>
      </c>
      <c r="X65" s="779"/>
      <c r="Y65" s="779"/>
      <c r="Z65" s="779"/>
      <c r="AA65" s="779"/>
      <c r="AB65" s="779"/>
      <c r="AC65" s="779"/>
      <c r="AD65" s="779"/>
      <c r="AE65" s="780"/>
      <c r="AF65" s="780"/>
      <c r="AG65" s="780"/>
      <c r="AH65" s="780"/>
      <c r="AI65" s="780"/>
      <c r="AJ65" s="780"/>
      <c r="AK65" s="780"/>
      <c r="AL65" s="780"/>
    </row>
    <row r="66" spans="3:43">
      <c r="C66" s="744" t="s">
        <v>1720</v>
      </c>
      <c r="D66" s="778" t="s">
        <v>236</v>
      </c>
      <c r="E66" s="791">
        <v>0</v>
      </c>
      <c r="F66" s="791">
        <v>0</v>
      </c>
      <c r="G66" s="791">
        <v>0</v>
      </c>
      <c r="H66" s="791">
        <v>0</v>
      </c>
      <c r="I66" s="791">
        <v>0</v>
      </c>
      <c r="J66" s="791">
        <v>0</v>
      </c>
      <c r="K66" s="791">
        <v>0</v>
      </c>
      <c r="L66" s="791">
        <v>0</v>
      </c>
      <c r="M66" s="791">
        <v>0</v>
      </c>
      <c r="N66" s="791">
        <v>0</v>
      </c>
      <c r="O66" s="791">
        <v>0</v>
      </c>
      <c r="P66" s="791">
        <v>0</v>
      </c>
      <c r="Q66" s="791">
        <v>0</v>
      </c>
      <c r="R66" s="791">
        <v>0</v>
      </c>
      <c r="S66" s="791"/>
      <c r="V66" s="744" t="s">
        <v>1720</v>
      </c>
      <c r="W66" s="792" t="s">
        <v>1544</v>
      </c>
      <c r="X66" s="791">
        <v>0</v>
      </c>
      <c r="Y66" s="791">
        <v>0</v>
      </c>
      <c r="Z66" s="791">
        <v>0</v>
      </c>
      <c r="AA66" s="791">
        <v>0</v>
      </c>
      <c r="AB66" s="791">
        <v>0</v>
      </c>
      <c r="AC66" s="791">
        <v>0</v>
      </c>
      <c r="AD66" s="791">
        <v>0</v>
      </c>
      <c r="AE66" s="791">
        <v>0</v>
      </c>
      <c r="AF66" s="791">
        <v>0</v>
      </c>
      <c r="AG66" s="791">
        <v>0</v>
      </c>
      <c r="AH66" s="791">
        <v>0</v>
      </c>
      <c r="AI66" s="791">
        <v>0</v>
      </c>
      <c r="AJ66" s="791">
        <v>0</v>
      </c>
      <c r="AK66" s="791">
        <v>0</v>
      </c>
      <c r="AL66" s="791">
        <v>0</v>
      </c>
    </row>
    <row r="67" spans="3:43">
      <c r="C67" s="766" t="s">
        <v>1709</v>
      </c>
      <c r="D67" s="778" t="s">
        <v>236</v>
      </c>
      <c r="E67" s="779"/>
      <c r="F67" s="779"/>
      <c r="G67" s="779"/>
      <c r="H67" s="779"/>
      <c r="I67" s="779"/>
      <c r="J67" s="779"/>
      <c r="K67" s="779"/>
      <c r="L67" s="780"/>
      <c r="M67" s="780"/>
      <c r="N67" s="780"/>
      <c r="O67" s="780"/>
      <c r="P67" s="780"/>
      <c r="Q67" s="780"/>
      <c r="R67" s="780"/>
      <c r="S67" s="780"/>
      <c r="V67" s="766" t="s">
        <v>1709</v>
      </c>
      <c r="W67" s="778" t="s">
        <v>1544</v>
      </c>
      <c r="X67" s="779"/>
      <c r="Y67" s="779"/>
      <c r="Z67" s="779"/>
      <c r="AA67" s="779"/>
      <c r="AB67" s="779"/>
      <c r="AC67" s="779"/>
      <c r="AD67" s="779"/>
      <c r="AE67" s="779"/>
      <c r="AF67" s="779"/>
      <c r="AG67" s="779"/>
      <c r="AH67" s="779"/>
      <c r="AI67" s="779"/>
      <c r="AJ67" s="779"/>
      <c r="AK67" s="779"/>
      <c r="AL67" s="779"/>
    </row>
    <row r="68" spans="3:43">
      <c r="C68" s="766" t="s">
        <v>1545</v>
      </c>
      <c r="D68" s="778" t="s">
        <v>236</v>
      </c>
      <c r="E68" s="748"/>
      <c r="F68" s="748"/>
      <c r="G68" s="748"/>
      <c r="H68" s="748"/>
      <c r="I68" s="748"/>
      <c r="J68" s="748"/>
      <c r="K68" s="748"/>
      <c r="L68" s="755"/>
      <c r="M68" s="755"/>
      <c r="N68" s="755"/>
      <c r="O68" s="755"/>
      <c r="P68" s="755"/>
      <c r="Q68" s="755"/>
      <c r="R68" s="755"/>
      <c r="S68" s="755"/>
      <c r="V68" s="766" t="s">
        <v>1545</v>
      </c>
      <c r="W68" s="778" t="s">
        <v>1544</v>
      </c>
      <c r="X68" s="779"/>
      <c r="Y68" s="779"/>
      <c r="Z68" s="779"/>
      <c r="AA68" s="779"/>
      <c r="AB68" s="779"/>
      <c r="AC68" s="779"/>
      <c r="AD68" s="779"/>
      <c r="AE68" s="779"/>
      <c r="AF68" s="779"/>
      <c r="AG68" s="779"/>
      <c r="AH68" s="779"/>
      <c r="AI68" s="779"/>
      <c r="AJ68" s="779"/>
      <c r="AK68" s="779"/>
      <c r="AL68" s="779"/>
    </row>
    <row r="69" spans="3:43">
      <c r="C69" s="766" t="s">
        <v>1711</v>
      </c>
      <c r="D69" s="778" t="s">
        <v>236</v>
      </c>
      <c r="E69" s="748"/>
      <c r="F69" s="748"/>
      <c r="G69" s="748"/>
      <c r="H69" s="748"/>
      <c r="I69" s="748"/>
      <c r="J69" s="748"/>
      <c r="K69" s="748"/>
      <c r="L69" s="755"/>
      <c r="M69" s="755"/>
      <c r="N69" s="755"/>
      <c r="O69" s="755"/>
      <c r="P69" s="755"/>
      <c r="Q69" s="755"/>
      <c r="R69" s="755"/>
      <c r="S69" s="755"/>
      <c r="V69" s="766" t="s">
        <v>1711</v>
      </c>
      <c r="W69" s="778" t="s">
        <v>1544</v>
      </c>
      <c r="X69" s="779"/>
      <c r="Y69" s="779"/>
      <c r="Z69" s="779"/>
      <c r="AA69" s="779"/>
      <c r="AB69" s="779"/>
      <c r="AC69" s="779"/>
      <c r="AD69" s="779"/>
      <c r="AE69" s="779"/>
      <c r="AF69" s="779"/>
      <c r="AG69" s="779"/>
      <c r="AH69" s="779"/>
      <c r="AI69" s="779"/>
      <c r="AJ69" s="779"/>
      <c r="AK69" s="779"/>
      <c r="AL69" s="779"/>
    </row>
    <row r="70" spans="3:43">
      <c r="C70" s="766" t="s">
        <v>1712</v>
      </c>
      <c r="D70" s="778" t="s">
        <v>236</v>
      </c>
      <c r="E70" s="748"/>
      <c r="F70" s="748"/>
      <c r="G70" s="748"/>
      <c r="H70" s="748"/>
      <c r="I70" s="748"/>
      <c r="J70" s="748"/>
      <c r="K70" s="748"/>
      <c r="L70" s="755"/>
      <c r="M70" s="755"/>
      <c r="N70" s="755"/>
      <c r="O70" s="755"/>
      <c r="P70" s="755"/>
      <c r="Q70" s="755"/>
      <c r="R70" s="755"/>
      <c r="S70" s="755"/>
      <c r="V70" s="766" t="s">
        <v>1712</v>
      </c>
      <c r="W70" s="778" t="s">
        <v>1544</v>
      </c>
      <c r="X70" s="779"/>
      <c r="Y70" s="779"/>
      <c r="Z70" s="779"/>
      <c r="AA70" s="779"/>
      <c r="AB70" s="779"/>
      <c r="AC70" s="779"/>
      <c r="AD70" s="779"/>
      <c r="AE70" s="779"/>
      <c r="AF70" s="779"/>
      <c r="AG70" s="779"/>
      <c r="AH70" s="779"/>
      <c r="AI70" s="779"/>
      <c r="AJ70" s="779"/>
      <c r="AK70" s="779"/>
      <c r="AL70" s="779"/>
    </row>
    <row r="71" spans="3:43">
      <c r="C71" s="766" t="s">
        <v>1713</v>
      </c>
      <c r="D71" s="778" t="s">
        <v>236</v>
      </c>
      <c r="E71" s="765"/>
      <c r="F71" s="765"/>
      <c r="G71" s="765"/>
      <c r="H71" s="765"/>
      <c r="I71" s="765"/>
      <c r="J71" s="765"/>
      <c r="K71" s="765"/>
      <c r="L71" s="755"/>
      <c r="M71" s="755"/>
      <c r="N71" s="755"/>
      <c r="O71" s="755"/>
      <c r="P71" s="755"/>
      <c r="Q71" s="755"/>
      <c r="R71" s="755"/>
      <c r="S71" s="755"/>
      <c r="V71" s="766" t="s">
        <v>1713</v>
      </c>
      <c r="W71" s="736" t="s">
        <v>1544</v>
      </c>
      <c r="X71" s="755"/>
      <c r="Y71" s="755"/>
      <c r="Z71" s="755"/>
      <c r="AA71" s="755"/>
      <c r="AB71" s="755"/>
      <c r="AC71" s="755"/>
      <c r="AD71" s="755"/>
      <c r="AE71" s="755"/>
      <c r="AF71" s="755"/>
      <c r="AG71" s="755"/>
      <c r="AH71" s="755"/>
      <c r="AI71" s="755"/>
      <c r="AJ71" s="755"/>
      <c r="AK71" s="755"/>
      <c r="AL71" s="755"/>
      <c r="AN71" s="757"/>
      <c r="AO71" s="758"/>
      <c r="AP71" s="738"/>
      <c r="AQ71" s="739"/>
    </row>
    <row r="72" spans="3:43">
      <c r="C72" s="766" t="s">
        <v>1714</v>
      </c>
      <c r="D72" s="778" t="s">
        <v>236</v>
      </c>
      <c r="E72" s="779"/>
      <c r="F72" s="779"/>
      <c r="G72" s="779"/>
      <c r="H72" s="779"/>
      <c r="I72" s="779"/>
      <c r="J72" s="779"/>
      <c r="K72" s="779"/>
      <c r="L72" s="780"/>
      <c r="M72" s="780"/>
      <c r="N72" s="780"/>
      <c r="O72" s="780"/>
      <c r="P72" s="780"/>
      <c r="Q72" s="780"/>
      <c r="R72" s="780"/>
      <c r="S72" s="780"/>
      <c r="V72" s="766" t="s">
        <v>1714</v>
      </c>
      <c r="W72" s="778" t="s">
        <v>1544</v>
      </c>
      <c r="X72" s="779"/>
      <c r="Y72" s="779"/>
      <c r="Z72" s="779"/>
      <c r="AA72" s="779"/>
      <c r="AB72" s="779"/>
      <c r="AC72" s="779"/>
      <c r="AD72" s="779"/>
      <c r="AE72" s="779"/>
      <c r="AF72" s="779"/>
      <c r="AG72" s="779"/>
      <c r="AH72" s="779"/>
      <c r="AI72" s="779"/>
      <c r="AJ72" s="779"/>
      <c r="AK72" s="779"/>
      <c r="AL72" s="779"/>
    </row>
    <row r="73" spans="3:43">
      <c r="C73" s="747" t="s">
        <v>1095</v>
      </c>
      <c r="D73" s="778" t="s">
        <v>236</v>
      </c>
      <c r="E73" s="779"/>
      <c r="F73" s="779"/>
      <c r="G73" s="779"/>
      <c r="H73" s="779"/>
      <c r="I73" s="779"/>
      <c r="J73" s="779"/>
      <c r="K73" s="779"/>
      <c r="L73" s="780"/>
      <c r="M73" s="780"/>
      <c r="N73" s="780"/>
      <c r="O73" s="780"/>
      <c r="P73" s="780"/>
      <c r="Q73" s="780"/>
      <c r="R73" s="780"/>
      <c r="S73" s="780"/>
      <c r="V73" s="747" t="s">
        <v>1095</v>
      </c>
      <c r="W73" s="778" t="s">
        <v>1544</v>
      </c>
      <c r="X73" s="779"/>
      <c r="Y73" s="779"/>
      <c r="Z73" s="779"/>
      <c r="AA73" s="779"/>
      <c r="AB73" s="779"/>
      <c r="AC73" s="779"/>
      <c r="AD73" s="779"/>
      <c r="AE73" s="779"/>
      <c r="AF73" s="779"/>
      <c r="AG73" s="779"/>
      <c r="AH73" s="779"/>
      <c r="AI73" s="779"/>
      <c r="AJ73" s="779"/>
      <c r="AK73" s="779"/>
      <c r="AL73" s="779"/>
    </row>
    <row r="74" spans="3:43">
      <c r="C74" s="781" t="s">
        <v>238</v>
      </c>
      <c r="D74" s="782" t="s">
        <v>236</v>
      </c>
      <c r="E74" s="783">
        <v>1019.9288105669262</v>
      </c>
      <c r="F74" s="783">
        <v>1006</v>
      </c>
      <c r="G74" s="783">
        <v>1162</v>
      </c>
      <c r="H74" s="783">
        <v>670</v>
      </c>
      <c r="I74" s="783">
        <v>829</v>
      </c>
      <c r="J74" s="783">
        <v>667</v>
      </c>
      <c r="K74" s="783">
        <v>790</v>
      </c>
      <c r="L74" s="783">
        <v>861.66579991101207</v>
      </c>
      <c r="M74" s="783">
        <v>811.25882017751564</v>
      </c>
      <c r="N74" s="783">
        <v>760.85184044401922</v>
      </c>
      <c r="O74" s="783">
        <v>710.44486071053495</v>
      </c>
      <c r="P74" s="783">
        <v>660.03788097703853</v>
      </c>
      <c r="Q74" s="783">
        <v>609.63090124355415</v>
      </c>
      <c r="R74" s="783">
        <v>559.22392151005772</v>
      </c>
      <c r="S74" s="783"/>
      <c r="V74" s="781" t="s">
        <v>238</v>
      </c>
      <c r="W74" s="782" t="s">
        <v>1544</v>
      </c>
      <c r="X74" s="783">
        <v>2437.629857254954</v>
      </c>
      <c r="Y74" s="783">
        <v>2404.34</v>
      </c>
      <c r="Z74" s="783">
        <v>2777.1800000000003</v>
      </c>
      <c r="AA74" s="783">
        <v>1601.3000000000002</v>
      </c>
      <c r="AB74" s="783">
        <v>1981.3100000000002</v>
      </c>
      <c r="AC74" s="783">
        <v>1594.13</v>
      </c>
      <c r="AD74" s="783">
        <v>1888.1000000000001</v>
      </c>
      <c r="AE74" s="783">
        <v>2059.3812617873191</v>
      </c>
      <c r="AF74" s="783">
        <v>1938.9085802242626</v>
      </c>
      <c r="AG74" s="783">
        <v>1818.435898661206</v>
      </c>
      <c r="AH74" s="783">
        <v>1697.9632170981786</v>
      </c>
      <c r="AI74" s="783">
        <v>1577.4905355351223</v>
      </c>
      <c r="AJ74" s="783">
        <v>1457.0178539720946</v>
      </c>
      <c r="AK74" s="783">
        <v>1336.5451724090381</v>
      </c>
      <c r="AL74" s="783">
        <v>0</v>
      </c>
    </row>
    <row r="75" spans="3:43">
      <c r="C75" s="747" t="s">
        <v>1700</v>
      </c>
      <c r="D75" s="778" t="s">
        <v>236</v>
      </c>
      <c r="E75" s="779"/>
      <c r="F75" s="779"/>
      <c r="G75" s="779"/>
      <c r="H75" s="779"/>
      <c r="I75" s="779"/>
      <c r="J75" s="779"/>
      <c r="K75" s="779"/>
      <c r="L75" s="780"/>
      <c r="M75" s="780"/>
      <c r="N75" s="780"/>
      <c r="O75" s="780"/>
      <c r="P75" s="780"/>
      <c r="Q75" s="780"/>
      <c r="R75" s="780"/>
      <c r="S75" s="780"/>
      <c r="V75" s="747" t="s">
        <v>1700</v>
      </c>
      <c r="W75" s="778" t="s">
        <v>1544</v>
      </c>
      <c r="X75" s="779"/>
      <c r="Y75" s="779"/>
      <c r="Z75" s="779"/>
      <c r="AA75" s="779"/>
      <c r="AB75" s="779"/>
      <c r="AC75" s="779"/>
      <c r="AD75" s="779"/>
      <c r="AE75" s="780"/>
      <c r="AF75" s="780"/>
      <c r="AG75" s="780"/>
      <c r="AH75" s="780"/>
      <c r="AI75" s="780"/>
      <c r="AJ75" s="780"/>
      <c r="AK75" s="780"/>
      <c r="AL75" s="780"/>
    </row>
    <row r="76" spans="3:43" ht="25.5">
      <c r="C76" s="752" t="s">
        <v>1718</v>
      </c>
      <c r="D76" s="778" t="s">
        <v>236</v>
      </c>
      <c r="E76" s="779"/>
      <c r="F76" s="779"/>
      <c r="G76" s="779"/>
      <c r="H76" s="779"/>
      <c r="I76" s="779"/>
      <c r="J76" s="779"/>
      <c r="K76" s="779"/>
      <c r="L76" s="780"/>
      <c r="M76" s="780"/>
      <c r="N76" s="780"/>
      <c r="O76" s="780"/>
      <c r="P76" s="780"/>
      <c r="Q76" s="780"/>
      <c r="R76" s="780"/>
      <c r="S76" s="780"/>
      <c r="V76" s="752" t="s">
        <v>1718</v>
      </c>
      <c r="W76" s="778" t="s">
        <v>1544</v>
      </c>
      <c r="X76" s="779"/>
      <c r="Y76" s="779"/>
      <c r="Z76" s="779"/>
      <c r="AA76" s="779"/>
      <c r="AB76" s="779"/>
      <c r="AC76" s="779"/>
      <c r="AD76" s="779"/>
      <c r="AE76" s="780"/>
      <c r="AF76" s="780"/>
      <c r="AG76" s="780"/>
      <c r="AH76" s="780"/>
      <c r="AI76" s="780"/>
      <c r="AJ76" s="780"/>
      <c r="AK76" s="780"/>
      <c r="AL76" s="780"/>
    </row>
    <row r="77" spans="3:43" ht="25.5">
      <c r="C77" s="752" t="s">
        <v>1719</v>
      </c>
      <c r="D77" s="778" t="s">
        <v>236</v>
      </c>
      <c r="E77" s="779"/>
      <c r="F77" s="779"/>
      <c r="G77" s="779"/>
      <c r="H77" s="779"/>
      <c r="I77" s="779"/>
      <c r="J77" s="779"/>
      <c r="K77" s="779"/>
      <c r="L77" s="780"/>
      <c r="M77" s="780"/>
      <c r="N77" s="780"/>
      <c r="O77" s="780"/>
      <c r="P77" s="780"/>
      <c r="Q77" s="780"/>
      <c r="R77" s="780"/>
      <c r="S77" s="780"/>
      <c r="V77" s="752" t="s">
        <v>1719</v>
      </c>
      <c r="W77" s="778" t="s">
        <v>1544</v>
      </c>
      <c r="X77" s="779"/>
      <c r="Y77" s="779"/>
      <c r="Z77" s="779"/>
      <c r="AA77" s="779"/>
      <c r="AB77" s="779"/>
      <c r="AC77" s="779"/>
      <c r="AD77" s="779"/>
      <c r="AE77" s="780"/>
      <c r="AF77" s="780"/>
      <c r="AG77" s="780"/>
      <c r="AH77" s="780"/>
      <c r="AI77" s="780"/>
      <c r="AJ77" s="780"/>
      <c r="AK77" s="780"/>
      <c r="AL77" s="780"/>
    </row>
    <row r="78" spans="3:43">
      <c r="C78" s="769" t="s">
        <v>1703</v>
      </c>
      <c r="D78" s="778" t="s">
        <v>236</v>
      </c>
      <c r="E78" s="761">
        <v>0</v>
      </c>
      <c r="F78" s="761">
        <v>0</v>
      </c>
      <c r="G78" s="761">
        <v>0</v>
      </c>
      <c r="H78" s="761">
        <v>0</v>
      </c>
      <c r="I78" s="761">
        <v>0</v>
      </c>
      <c r="J78" s="761">
        <v>0</v>
      </c>
      <c r="K78" s="761">
        <v>0</v>
      </c>
      <c r="L78" s="761">
        <v>0</v>
      </c>
      <c r="M78" s="761">
        <v>0</v>
      </c>
      <c r="N78" s="761">
        <v>0</v>
      </c>
      <c r="O78" s="761">
        <v>0</v>
      </c>
      <c r="P78" s="761">
        <v>0</v>
      </c>
      <c r="Q78" s="761">
        <v>0</v>
      </c>
      <c r="R78" s="761">
        <v>0</v>
      </c>
      <c r="S78" s="780"/>
      <c r="V78" s="769" t="s">
        <v>1703</v>
      </c>
      <c r="W78" s="778"/>
      <c r="X78" s="761">
        <v>0</v>
      </c>
      <c r="Y78" s="761">
        <v>0</v>
      </c>
      <c r="Z78" s="761">
        <v>0</v>
      </c>
      <c r="AA78" s="761">
        <v>0</v>
      </c>
      <c r="AB78" s="761">
        <v>0</v>
      </c>
      <c r="AC78" s="761">
        <v>0</v>
      </c>
      <c r="AD78" s="761">
        <v>0</v>
      </c>
      <c r="AE78" s="761">
        <v>0</v>
      </c>
      <c r="AF78" s="761">
        <v>0</v>
      </c>
      <c r="AG78" s="761">
        <v>0</v>
      </c>
      <c r="AH78" s="761">
        <v>0</v>
      </c>
      <c r="AI78" s="761">
        <v>0</v>
      </c>
      <c r="AJ78" s="761">
        <v>0</v>
      </c>
      <c r="AK78" s="761">
        <v>0</v>
      </c>
      <c r="AL78" s="780"/>
    </row>
    <row r="79" spans="3:43">
      <c r="C79" s="762" t="s">
        <v>1705</v>
      </c>
      <c r="D79" s="778" t="s">
        <v>236</v>
      </c>
      <c r="E79" s="779"/>
      <c r="F79" s="779"/>
      <c r="G79" s="779"/>
      <c r="H79" s="779"/>
      <c r="I79" s="779"/>
      <c r="J79" s="779"/>
      <c r="K79" s="779"/>
      <c r="L79" s="780"/>
      <c r="M79" s="780"/>
      <c r="N79" s="780"/>
      <c r="O79" s="780"/>
      <c r="P79" s="780"/>
      <c r="Q79" s="780"/>
      <c r="R79" s="780"/>
      <c r="S79" s="780"/>
      <c r="V79" s="762" t="s">
        <v>1705</v>
      </c>
      <c r="W79" s="778" t="s">
        <v>1544</v>
      </c>
      <c r="X79" s="779"/>
      <c r="Y79" s="779"/>
      <c r="Z79" s="779"/>
      <c r="AA79" s="779"/>
      <c r="AB79" s="779"/>
      <c r="AC79" s="779"/>
      <c r="AD79" s="779"/>
      <c r="AE79" s="780"/>
      <c r="AF79" s="780"/>
      <c r="AG79" s="780"/>
      <c r="AH79" s="780"/>
      <c r="AI79" s="780"/>
      <c r="AJ79" s="780"/>
      <c r="AK79" s="780"/>
      <c r="AL79" s="780"/>
    </row>
    <row r="80" spans="3:43" ht="25.5">
      <c r="C80" s="762" t="s">
        <v>1707</v>
      </c>
      <c r="D80" s="778" t="s">
        <v>236</v>
      </c>
      <c r="E80" s="779"/>
      <c r="F80" s="779"/>
      <c r="G80" s="779"/>
      <c r="H80" s="779"/>
      <c r="I80" s="779"/>
      <c r="J80" s="779"/>
      <c r="K80" s="779"/>
      <c r="L80" s="780"/>
      <c r="M80" s="780"/>
      <c r="N80" s="780"/>
      <c r="O80" s="780"/>
      <c r="P80" s="780"/>
      <c r="Q80" s="780"/>
      <c r="R80" s="780"/>
      <c r="S80" s="780"/>
      <c r="V80" s="762" t="s">
        <v>1707</v>
      </c>
      <c r="W80" s="778"/>
      <c r="X80" s="779"/>
      <c r="Y80" s="779"/>
      <c r="Z80" s="779"/>
      <c r="AA80" s="779"/>
      <c r="AB80" s="779"/>
      <c r="AC80" s="779"/>
      <c r="AD80" s="779"/>
      <c r="AE80" s="780"/>
      <c r="AF80" s="780"/>
      <c r="AG80" s="780"/>
      <c r="AH80" s="780"/>
      <c r="AI80" s="780"/>
      <c r="AJ80" s="780"/>
      <c r="AK80" s="780"/>
      <c r="AL80" s="780"/>
    </row>
    <row r="81" spans="3:43">
      <c r="C81" s="747" t="s">
        <v>1093</v>
      </c>
      <c r="D81" s="778" t="s">
        <v>236</v>
      </c>
      <c r="E81" s="779"/>
      <c r="F81" s="779"/>
      <c r="G81" s="779"/>
      <c r="H81" s="779"/>
      <c r="I81" s="779"/>
      <c r="J81" s="779"/>
      <c r="K81" s="779"/>
      <c r="L81" s="780"/>
      <c r="M81" s="780"/>
      <c r="N81" s="780"/>
      <c r="O81" s="780"/>
      <c r="P81" s="780"/>
      <c r="Q81" s="780"/>
      <c r="R81" s="780"/>
      <c r="S81" s="780"/>
      <c r="V81" s="747" t="s">
        <v>1093</v>
      </c>
      <c r="W81" s="778" t="s">
        <v>1544</v>
      </c>
      <c r="X81" s="779"/>
      <c r="Y81" s="779"/>
      <c r="Z81" s="779"/>
      <c r="AA81" s="779"/>
      <c r="AB81" s="779"/>
      <c r="AC81" s="779"/>
      <c r="AD81" s="779"/>
      <c r="AE81" s="780"/>
      <c r="AF81" s="780"/>
      <c r="AG81" s="780"/>
      <c r="AH81" s="780"/>
      <c r="AI81" s="780"/>
      <c r="AJ81" s="780"/>
      <c r="AK81" s="780"/>
      <c r="AL81" s="780"/>
    </row>
    <row r="82" spans="3:43">
      <c r="C82" s="747" t="s">
        <v>1094</v>
      </c>
      <c r="D82" s="778" t="s">
        <v>236</v>
      </c>
      <c r="E82" s="779"/>
      <c r="F82" s="779"/>
      <c r="G82" s="779"/>
      <c r="H82" s="779"/>
      <c r="I82" s="779"/>
      <c r="J82" s="779"/>
      <c r="K82" s="779"/>
      <c r="L82" s="780"/>
      <c r="M82" s="780"/>
      <c r="N82" s="780"/>
      <c r="O82" s="780"/>
      <c r="P82" s="780"/>
      <c r="Q82" s="780"/>
      <c r="R82" s="780"/>
      <c r="S82" s="780"/>
      <c r="V82" s="747" t="s">
        <v>1094</v>
      </c>
      <c r="W82" s="778" t="s">
        <v>1544</v>
      </c>
      <c r="X82" s="779"/>
      <c r="Y82" s="779"/>
      <c r="Z82" s="779"/>
      <c r="AA82" s="779"/>
      <c r="AB82" s="779"/>
      <c r="AC82" s="779"/>
      <c r="AD82" s="779"/>
      <c r="AE82" s="780"/>
      <c r="AF82" s="780"/>
      <c r="AG82" s="780"/>
      <c r="AH82" s="780"/>
      <c r="AI82" s="780"/>
      <c r="AJ82" s="780"/>
      <c r="AK82" s="780"/>
      <c r="AL82" s="780"/>
    </row>
    <row r="83" spans="3:43">
      <c r="C83" s="747" t="s">
        <v>1720</v>
      </c>
      <c r="D83" s="778" t="s">
        <v>236</v>
      </c>
      <c r="E83" s="791">
        <v>1019.9288105669262</v>
      </c>
      <c r="F83" s="791">
        <v>1006</v>
      </c>
      <c r="G83" s="791">
        <v>1162</v>
      </c>
      <c r="H83" s="791">
        <v>670</v>
      </c>
      <c r="I83" s="791">
        <v>829</v>
      </c>
      <c r="J83" s="791">
        <v>667</v>
      </c>
      <c r="K83" s="791">
        <v>790</v>
      </c>
      <c r="L83" s="791">
        <v>861.66579991101207</v>
      </c>
      <c r="M83" s="791">
        <v>811.25882017751564</v>
      </c>
      <c r="N83" s="791">
        <v>760.85184044401922</v>
      </c>
      <c r="O83" s="791">
        <v>710.44486071053495</v>
      </c>
      <c r="P83" s="791">
        <v>660.03788097703853</v>
      </c>
      <c r="Q83" s="791">
        <v>609.63090124355415</v>
      </c>
      <c r="R83" s="791">
        <v>559.22392151005772</v>
      </c>
      <c r="S83" s="791"/>
      <c r="V83" s="747" t="s">
        <v>1720</v>
      </c>
      <c r="W83" s="778" t="s">
        <v>1544</v>
      </c>
      <c r="X83" s="791">
        <v>2437.629857254954</v>
      </c>
      <c r="Y83" s="791">
        <v>2404.34</v>
      </c>
      <c r="Z83" s="791">
        <v>2777.1800000000003</v>
      </c>
      <c r="AA83" s="791">
        <v>1601.3000000000002</v>
      </c>
      <c r="AB83" s="791">
        <v>1981.3100000000002</v>
      </c>
      <c r="AC83" s="791">
        <v>1594.13</v>
      </c>
      <c r="AD83" s="791">
        <v>1888.1000000000001</v>
      </c>
      <c r="AE83" s="791">
        <v>2059.3812617873191</v>
      </c>
      <c r="AF83" s="791">
        <v>1938.9085802242626</v>
      </c>
      <c r="AG83" s="791">
        <v>1818.435898661206</v>
      </c>
      <c r="AH83" s="791">
        <v>1697.9632170981786</v>
      </c>
      <c r="AI83" s="791">
        <v>1577.4905355351223</v>
      </c>
      <c r="AJ83" s="791">
        <v>1457.0178539720946</v>
      </c>
      <c r="AK83" s="791">
        <v>1336.5451724090381</v>
      </c>
      <c r="AL83" s="791">
        <v>0</v>
      </c>
    </row>
    <row r="84" spans="3:43">
      <c r="C84" s="766" t="s">
        <v>1709</v>
      </c>
      <c r="D84" s="778" t="s">
        <v>236</v>
      </c>
      <c r="E84" s="779"/>
      <c r="F84" s="779"/>
      <c r="G84" s="779"/>
      <c r="H84" s="779"/>
      <c r="I84" s="779"/>
      <c r="J84" s="779"/>
      <c r="K84" s="779"/>
      <c r="L84" s="780"/>
      <c r="M84" s="780"/>
      <c r="N84" s="780"/>
      <c r="O84" s="780"/>
      <c r="P84" s="780"/>
      <c r="Q84" s="780"/>
      <c r="R84" s="780"/>
      <c r="S84" s="780"/>
      <c r="V84" s="766" t="s">
        <v>1709</v>
      </c>
      <c r="W84" s="778" t="s">
        <v>1544</v>
      </c>
      <c r="X84" s="779"/>
      <c r="Y84" s="779"/>
      <c r="Z84" s="779"/>
      <c r="AA84" s="779"/>
      <c r="AB84" s="779"/>
      <c r="AC84" s="779"/>
      <c r="AD84" s="779"/>
      <c r="AE84" s="780"/>
      <c r="AF84" s="780"/>
      <c r="AG84" s="780"/>
      <c r="AH84" s="780"/>
      <c r="AI84" s="780"/>
      <c r="AJ84" s="780"/>
      <c r="AK84" s="780"/>
      <c r="AL84" s="780"/>
    </row>
    <row r="85" spans="3:43">
      <c r="C85" s="766" t="s">
        <v>1545</v>
      </c>
      <c r="D85" s="778" t="s">
        <v>236</v>
      </c>
      <c r="E85" s="763">
        <v>1019.9288105669262</v>
      </c>
      <c r="F85" s="763">
        <v>1006</v>
      </c>
      <c r="G85" s="763">
        <v>1162</v>
      </c>
      <c r="H85" s="763">
        <v>670</v>
      </c>
      <c r="I85" s="763">
        <v>829</v>
      </c>
      <c r="J85" s="763">
        <v>667</v>
      </c>
      <c r="K85" s="763">
        <v>790</v>
      </c>
      <c r="L85" s="763">
        <v>861.66579991101207</v>
      </c>
      <c r="M85" s="763">
        <v>811.25882017751564</v>
      </c>
      <c r="N85" s="763">
        <v>760.85184044401922</v>
      </c>
      <c r="O85" s="763">
        <v>710.44486071053495</v>
      </c>
      <c r="P85" s="763">
        <v>660.03788097703853</v>
      </c>
      <c r="Q85" s="763">
        <v>609.63090124355415</v>
      </c>
      <c r="R85" s="763">
        <v>559.22392151005772</v>
      </c>
      <c r="S85" s="755"/>
      <c r="V85" s="766" t="s">
        <v>1545</v>
      </c>
      <c r="W85" s="778" t="s">
        <v>1544</v>
      </c>
      <c r="X85" s="779">
        <v>2437.629857254954</v>
      </c>
      <c r="Y85" s="779">
        <v>2404.34</v>
      </c>
      <c r="Z85" s="779">
        <v>2777.1800000000003</v>
      </c>
      <c r="AA85" s="779">
        <v>1601.3000000000002</v>
      </c>
      <c r="AB85" s="779">
        <v>1981.3100000000002</v>
      </c>
      <c r="AC85" s="779">
        <v>1594.13</v>
      </c>
      <c r="AD85" s="779">
        <v>1888.1000000000001</v>
      </c>
      <c r="AE85" s="779">
        <v>2059.3812617873191</v>
      </c>
      <c r="AF85" s="779">
        <v>1938.9085802242626</v>
      </c>
      <c r="AG85" s="779">
        <v>1818.435898661206</v>
      </c>
      <c r="AH85" s="779">
        <v>1697.9632170981786</v>
      </c>
      <c r="AI85" s="779">
        <v>1577.4905355351223</v>
      </c>
      <c r="AJ85" s="779">
        <v>1457.0178539720946</v>
      </c>
      <c r="AK85" s="779">
        <v>1336.5451724090381</v>
      </c>
      <c r="AL85" s="779"/>
    </row>
    <row r="86" spans="3:43">
      <c r="C86" s="766" t="s">
        <v>1711</v>
      </c>
      <c r="D86" s="778" t="s">
        <v>236</v>
      </c>
      <c r="E86" s="748"/>
      <c r="F86" s="748"/>
      <c r="G86" s="748"/>
      <c r="H86" s="748"/>
      <c r="I86" s="748"/>
      <c r="J86" s="748"/>
      <c r="K86" s="748"/>
      <c r="L86" s="755"/>
      <c r="M86" s="755"/>
      <c r="N86" s="755"/>
      <c r="O86" s="755"/>
      <c r="P86" s="755"/>
      <c r="Q86" s="755"/>
      <c r="R86" s="755"/>
      <c r="S86" s="755"/>
      <c r="V86" s="766" t="s">
        <v>1711</v>
      </c>
      <c r="W86" s="778" t="s">
        <v>1544</v>
      </c>
      <c r="X86" s="748"/>
      <c r="Y86" s="748"/>
      <c r="Z86" s="748"/>
      <c r="AA86" s="748"/>
      <c r="AB86" s="748"/>
      <c r="AC86" s="748"/>
      <c r="AD86" s="748"/>
      <c r="AE86" s="755"/>
      <c r="AF86" s="755"/>
      <c r="AG86" s="755"/>
      <c r="AH86" s="755"/>
      <c r="AI86" s="755"/>
      <c r="AJ86" s="755"/>
      <c r="AK86" s="755"/>
      <c r="AL86" s="755"/>
    </row>
    <row r="87" spans="3:43">
      <c r="C87" s="766" t="s">
        <v>1712</v>
      </c>
      <c r="D87" s="778" t="s">
        <v>236</v>
      </c>
      <c r="E87" s="748"/>
      <c r="F87" s="748"/>
      <c r="G87" s="748"/>
      <c r="H87" s="748"/>
      <c r="I87" s="748"/>
      <c r="J87" s="748"/>
      <c r="K87" s="748"/>
      <c r="L87" s="755"/>
      <c r="M87" s="755"/>
      <c r="N87" s="755"/>
      <c r="O87" s="755"/>
      <c r="P87" s="755"/>
      <c r="Q87" s="755"/>
      <c r="R87" s="755"/>
      <c r="S87" s="755"/>
      <c r="V87" s="766" t="s">
        <v>1712</v>
      </c>
      <c r="W87" s="778" t="s">
        <v>1544</v>
      </c>
      <c r="X87" s="748"/>
      <c r="Y87" s="748"/>
      <c r="Z87" s="748"/>
      <c r="AA87" s="748"/>
      <c r="AB87" s="748"/>
      <c r="AC87" s="748"/>
      <c r="AD87" s="748"/>
      <c r="AE87" s="755"/>
      <c r="AF87" s="755"/>
      <c r="AG87" s="755"/>
      <c r="AH87" s="755"/>
      <c r="AI87" s="755"/>
      <c r="AJ87" s="755"/>
      <c r="AK87" s="755"/>
      <c r="AL87" s="755"/>
    </row>
    <row r="88" spans="3:43">
      <c r="C88" s="766" t="s">
        <v>1713</v>
      </c>
      <c r="D88" s="778" t="s">
        <v>236</v>
      </c>
      <c r="E88" s="765"/>
      <c r="F88" s="765"/>
      <c r="G88" s="765"/>
      <c r="H88" s="765"/>
      <c r="I88" s="765"/>
      <c r="J88" s="765"/>
      <c r="K88" s="765"/>
      <c r="L88" s="755"/>
      <c r="M88" s="755"/>
      <c r="N88" s="755"/>
      <c r="O88" s="755"/>
      <c r="P88" s="755"/>
      <c r="Q88" s="755"/>
      <c r="R88" s="755"/>
      <c r="S88" s="755"/>
      <c r="V88" s="766" t="s">
        <v>1713</v>
      </c>
      <c r="W88" s="736" t="s">
        <v>1544</v>
      </c>
      <c r="X88" s="755"/>
      <c r="Y88" s="755"/>
      <c r="Z88" s="755"/>
      <c r="AA88" s="755"/>
      <c r="AB88" s="755"/>
      <c r="AC88" s="755"/>
      <c r="AD88" s="755"/>
      <c r="AE88" s="755"/>
      <c r="AF88" s="755"/>
      <c r="AG88" s="755"/>
      <c r="AH88" s="755"/>
      <c r="AI88" s="755"/>
      <c r="AJ88" s="755"/>
      <c r="AK88" s="755"/>
      <c r="AL88" s="755"/>
      <c r="AN88" s="757"/>
      <c r="AO88" s="758"/>
      <c r="AP88" s="738"/>
      <c r="AQ88" s="739"/>
    </row>
    <row r="89" spans="3:43">
      <c r="C89" s="766" t="s">
        <v>1714</v>
      </c>
      <c r="D89" s="778" t="s">
        <v>236</v>
      </c>
      <c r="E89" s="779"/>
      <c r="F89" s="779"/>
      <c r="G89" s="779"/>
      <c r="H89" s="779"/>
      <c r="I89" s="779"/>
      <c r="J89" s="779"/>
      <c r="K89" s="779"/>
      <c r="L89" s="780"/>
      <c r="M89" s="780"/>
      <c r="N89" s="780"/>
      <c r="O89" s="780"/>
      <c r="P89" s="780"/>
      <c r="Q89" s="780"/>
      <c r="R89" s="780"/>
      <c r="S89" s="780"/>
      <c r="V89" s="766" t="s">
        <v>1714</v>
      </c>
      <c r="W89" s="778" t="s">
        <v>1544</v>
      </c>
      <c r="X89" s="779"/>
      <c r="Y89" s="779"/>
      <c r="Z89" s="779"/>
      <c r="AA89" s="779"/>
      <c r="AB89" s="779"/>
      <c r="AC89" s="779"/>
      <c r="AD89" s="779"/>
      <c r="AE89" s="780"/>
      <c r="AF89" s="780"/>
      <c r="AG89" s="780"/>
      <c r="AH89" s="780"/>
      <c r="AI89" s="780"/>
      <c r="AJ89" s="780"/>
      <c r="AK89" s="780"/>
      <c r="AL89" s="780"/>
    </row>
    <row r="90" spans="3:43">
      <c r="C90" s="747" t="s">
        <v>1095</v>
      </c>
      <c r="D90" s="778" t="s">
        <v>236</v>
      </c>
      <c r="E90" s="779"/>
      <c r="F90" s="779"/>
      <c r="G90" s="779"/>
      <c r="H90" s="779"/>
      <c r="I90" s="779"/>
      <c r="J90" s="779"/>
      <c r="K90" s="779"/>
      <c r="L90" s="780"/>
      <c r="M90" s="780"/>
      <c r="N90" s="780"/>
      <c r="O90" s="780"/>
      <c r="P90" s="780"/>
      <c r="Q90" s="780"/>
      <c r="R90" s="780"/>
      <c r="S90" s="780"/>
      <c r="V90" s="747" t="s">
        <v>1095</v>
      </c>
      <c r="W90" s="778" t="s">
        <v>1544</v>
      </c>
      <c r="X90" s="779"/>
      <c r="Y90" s="779"/>
      <c r="Z90" s="779"/>
      <c r="AA90" s="779"/>
      <c r="AB90" s="779"/>
      <c r="AC90" s="779"/>
      <c r="AD90" s="779"/>
      <c r="AE90" s="780"/>
      <c r="AF90" s="780"/>
      <c r="AG90" s="780"/>
      <c r="AH90" s="780"/>
      <c r="AI90" s="780"/>
      <c r="AJ90" s="780"/>
      <c r="AK90" s="780"/>
      <c r="AL90" s="780"/>
    </row>
    <row r="91" spans="3:43">
      <c r="C91" s="781" t="s">
        <v>239</v>
      </c>
      <c r="D91" s="782" t="s">
        <v>236</v>
      </c>
      <c r="E91" s="783">
        <v>5.1944519307213488</v>
      </c>
      <c r="F91" s="783">
        <v>5.78</v>
      </c>
      <c r="G91" s="783">
        <v>5.87</v>
      </c>
      <c r="H91" s="783">
        <v>5.7</v>
      </c>
      <c r="I91" s="783">
        <v>5.64</v>
      </c>
      <c r="J91" s="783">
        <v>5.64</v>
      </c>
      <c r="K91" s="783">
        <v>5.6029999999999998</v>
      </c>
      <c r="L91" s="783">
        <v>7.1684100247423732</v>
      </c>
      <c r="M91" s="783">
        <v>8.0964096799706908</v>
      </c>
      <c r="N91" s="783">
        <v>9.1773010331739613</v>
      </c>
      <c r="O91" s="783">
        <v>10.411261575475237</v>
      </c>
      <c r="P91" s="783">
        <v>11.799115353590963</v>
      </c>
      <c r="Q91" s="783">
        <v>13.342060210093223</v>
      </c>
      <c r="R91" s="783">
        <v>15.041510809895726</v>
      </c>
      <c r="S91" s="783"/>
      <c r="V91" s="781" t="s">
        <v>239</v>
      </c>
      <c r="W91" s="782" t="s">
        <v>1544</v>
      </c>
      <c r="X91" s="783">
        <v>21.712809070415236</v>
      </c>
      <c r="Y91" s="783">
        <v>24.160399999999999</v>
      </c>
      <c r="Z91" s="783">
        <v>24.5366</v>
      </c>
      <c r="AA91" s="783">
        <v>23.826000000000001</v>
      </c>
      <c r="AB91" s="783">
        <v>23.575199999999999</v>
      </c>
      <c r="AC91" s="783">
        <v>23.575199999999999</v>
      </c>
      <c r="AD91" s="783">
        <v>23.420539999999999</v>
      </c>
      <c r="AE91" s="783">
        <v>29.963953903423118</v>
      </c>
      <c r="AF91" s="783">
        <v>33.842992462277486</v>
      </c>
      <c r="AG91" s="783">
        <v>38.361118318667152</v>
      </c>
      <c r="AH91" s="783">
        <v>43.519073385486486</v>
      </c>
      <c r="AI91" s="783">
        <v>49.320302178010223</v>
      </c>
      <c r="AJ91" s="783">
        <v>55.769811678189669</v>
      </c>
      <c r="AK91" s="783">
        <v>62.873515185364134</v>
      </c>
      <c r="AL91" s="783">
        <v>0</v>
      </c>
    </row>
    <row r="92" spans="3:43">
      <c r="C92" s="747" t="s">
        <v>1700</v>
      </c>
      <c r="D92" s="778" t="s">
        <v>236</v>
      </c>
      <c r="E92" s="779"/>
      <c r="F92" s="779"/>
      <c r="G92" s="779"/>
      <c r="H92" s="779"/>
      <c r="I92" s="779"/>
      <c r="J92" s="779"/>
      <c r="K92" s="779"/>
      <c r="L92" s="780"/>
      <c r="M92" s="780"/>
      <c r="N92" s="780"/>
      <c r="O92" s="780"/>
      <c r="P92" s="780"/>
      <c r="Q92" s="780"/>
      <c r="R92" s="780"/>
      <c r="S92" s="780"/>
      <c r="V92" s="747" t="s">
        <v>1700</v>
      </c>
      <c r="W92" s="778" t="s">
        <v>1544</v>
      </c>
      <c r="X92" s="779"/>
      <c r="Y92" s="779"/>
      <c r="Z92" s="779"/>
      <c r="AA92" s="779"/>
      <c r="AB92" s="779"/>
      <c r="AC92" s="779"/>
      <c r="AD92" s="779"/>
      <c r="AE92" s="780"/>
      <c r="AF92" s="780"/>
      <c r="AG92" s="780"/>
      <c r="AH92" s="780"/>
      <c r="AI92" s="780"/>
      <c r="AJ92" s="780"/>
      <c r="AK92" s="780"/>
      <c r="AL92" s="780"/>
    </row>
    <row r="93" spans="3:43" ht="25.5">
      <c r="C93" s="752" t="s">
        <v>1718</v>
      </c>
      <c r="D93" s="778" t="s">
        <v>236</v>
      </c>
      <c r="E93" s="779"/>
      <c r="F93" s="779"/>
      <c r="G93" s="779"/>
      <c r="H93" s="779"/>
      <c r="I93" s="779"/>
      <c r="J93" s="779"/>
      <c r="K93" s="779"/>
      <c r="L93" s="780"/>
      <c r="M93" s="780"/>
      <c r="N93" s="780"/>
      <c r="O93" s="780"/>
      <c r="P93" s="780"/>
      <c r="Q93" s="780"/>
      <c r="R93" s="780"/>
      <c r="S93" s="780"/>
      <c r="V93" s="752" t="s">
        <v>1718</v>
      </c>
      <c r="W93" s="778" t="s">
        <v>1544</v>
      </c>
      <c r="X93" s="779"/>
      <c r="Y93" s="779"/>
      <c r="Z93" s="779"/>
      <c r="AA93" s="779"/>
      <c r="AB93" s="779"/>
      <c r="AC93" s="779"/>
      <c r="AD93" s="779"/>
      <c r="AE93" s="780"/>
      <c r="AF93" s="780"/>
      <c r="AG93" s="780"/>
      <c r="AH93" s="780"/>
      <c r="AI93" s="780"/>
      <c r="AJ93" s="780"/>
      <c r="AK93" s="780"/>
      <c r="AL93" s="780"/>
    </row>
    <row r="94" spans="3:43" ht="25.5">
      <c r="C94" s="752" t="s">
        <v>1719</v>
      </c>
      <c r="D94" s="778" t="s">
        <v>236</v>
      </c>
      <c r="E94" s="779"/>
      <c r="F94" s="779"/>
      <c r="G94" s="779"/>
      <c r="H94" s="779"/>
      <c r="I94" s="779"/>
      <c r="J94" s="779"/>
      <c r="K94" s="779"/>
      <c r="L94" s="780"/>
      <c r="M94" s="780"/>
      <c r="N94" s="780"/>
      <c r="O94" s="780"/>
      <c r="P94" s="780"/>
      <c r="Q94" s="780"/>
      <c r="R94" s="780"/>
      <c r="S94" s="780"/>
      <c r="V94" s="752" t="s">
        <v>1719</v>
      </c>
      <c r="W94" s="778" t="s">
        <v>1544</v>
      </c>
      <c r="X94" s="779"/>
      <c r="Y94" s="779"/>
      <c r="Z94" s="779"/>
      <c r="AA94" s="779"/>
      <c r="AB94" s="779"/>
      <c r="AC94" s="779"/>
      <c r="AD94" s="779"/>
      <c r="AE94" s="780"/>
      <c r="AF94" s="780"/>
      <c r="AG94" s="780"/>
      <c r="AH94" s="780"/>
      <c r="AI94" s="780"/>
      <c r="AJ94" s="780"/>
      <c r="AK94" s="780"/>
      <c r="AL94" s="780"/>
    </row>
    <row r="95" spans="3:43">
      <c r="C95" s="769" t="s">
        <v>1703</v>
      </c>
      <c r="D95" s="778" t="s">
        <v>236</v>
      </c>
      <c r="E95" s="761">
        <v>5.1944519307213488</v>
      </c>
      <c r="F95" s="761">
        <v>5.78</v>
      </c>
      <c r="G95" s="761">
        <v>5.87</v>
      </c>
      <c r="H95" s="761">
        <v>5.7</v>
      </c>
      <c r="I95" s="761">
        <v>5.64</v>
      </c>
      <c r="J95" s="761">
        <v>5.64</v>
      </c>
      <c r="K95" s="761">
        <v>5.6029999999999998</v>
      </c>
      <c r="L95" s="761">
        <v>7.1684100247423732</v>
      </c>
      <c r="M95" s="761">
        <v>8.0964096799706908</v>
      </c>
      <c r="N95" s="761">
        <v>9.1773010331739613</v>
      </c>
      <c r="O95" s="761">
        <v>10.411261575475237</v>
      </c>
      <c r="P95" s="761">
        <v>11.799115353590963</v>
      </c>
      <c r="Q95" s="761">
        <v>13.342060210093223</v>
      </c>
      <c r="R95" s="761">
        <v>15.041510809895726</v>
      </c>
      <c r="S95" s="780"/>
      <c r="V95" s="769" t="s">
        <v>1703</v>
      </c>
      <c r="W95" s="778"/>
      <c r="X95" s="761">
        <v>21.712809070415236</v>
      </c>
      <c r="Y95" s="761">
        <v>24.160399999999999</v>
      </c>
      <c r="Z95" s="761">
        <v>24.5366</v>
      </c>
      <c r="AA95" s="761">
        <v>23.826000000000001</v>
      </c>
      <c r="AB95" s="761">
        <v>23.575199999999999</v>
      </c>
      <c r="AC95" s="761">
        <v>23.575199999999999</v>
      </c>
      <c r="AD95" s="761">
        <v>23.420539999999999</v>
      </c>
      <c r="AE95" s="761">
        <v>29.963953903423118</v>
      </c>
      <c r="AF95" s="761">
        <v>33.842992462277486</v>
      </c>
      <c r="AG95" s="761">
        <v>38.361118318667152</v>
      </c>
      <c r="AH95" s="761">
        <v>43.519073385486486</v>
      </c>
      <c r="AI95" s="761">
        <v>49.320302178010223</v>
      </c>
      <c r="AJ95" s="761">
        <v>55.769811678189669</v>
      </c>
      <c r="AK95" s="761">
        <v>62.873515185364134</v>
      </c>
      <c r="AL95" s="780"/>
    </row>
    <row r="96" spans="3:43">
      <c r="C96" s="762" t="s">
        <v>1705</v>
      </c>
      <c r="D96" s="778" t="s">
        <v>236</v>
      </c>
      <c r="E96" s="779">
        <v>5.1944519307213488</v>
      </c>
      <c r="F96" s="779">
        <v>5.78</v>
      </c>
      <c r="G96" s="779">
        <v>5.87</v>
      </c>
      <c r="H96" s="779">
        <v>5.7</v>
      </c>
      <c r="I96" s="779">
        <v>5.64</v>
      </c>
      <c r="J96" s="779">
        <v>5.64</v>
      </c>
      <c r="K96" s="779">
        <v>5.6029999999999998</v>
      </c>
      <c r="L96" s="779">
        <v>7.1684100247423732</v>
      </c>
      <c r="M96" s="779">
        <v>8.0964096799706908</v>
      </c>
      <c r="N96" s="779">
        <v>9.1773010331739613</v>
      </c>
      <c r="O96" s="779">
        <v>10.411261575475237</v>
      </c>
      <c r="P96" s="779">
        <v>11.799115353590963</v>
      </c>
      <c r="Q96" s="779">
        <v>13.342060210093223</v>
      </c>
      <c r="R96" s="779">
        <v>15.041510809895726</v>
      </c>
      <c r="S96" s="780"/>
      <c r="V96" s="762" t="s">
        <v>1705</v>
      </c>
      <c r="W96" s="778" t="s">
        <v>1544</v>
      </c>
      <c r="X96" s="779">
        <v>21.712809070415236</v>
      </c>
      <c r="Y96" s="779">
        <v>24.160399999999999</v>
      </c>
      <c r="Z96" s="779">
        <v>24.5366</v>
      </c>
      <c r="AA96" s="779">
        <v>23.826000000000001</v>
      </c>
      <c r="AB96" s="779">
        <v>23.575199999999999</v>
      </c>
      <c r="AC96" s="779">
        <v>23.575199999999999</v>
      </c>
      <c r="AD96" s="779">
        <v>23.420539999999999</v>
      </c>
      <c r="AE96" s="779">
        <v>29.963953903423118</v>
      </c>
      <c r="AF96" s="779">
        <v>33.842992462277486</v>
      </c>
      <c r="AG96" s="779">
        <v>38.361118318667152</v>
      </c>
      <c r="AH96" s="779">
        <v>43.519073385486486</v>
      </c>
      <c r="AI96" s="779">
        <v>49.320302178010223</v>
      </c>
      <c r="AJ96" s="779">
        <v>55.769811678189669</v>
      </c>
      <c r="AK96" s="779">
        <v>62.873515185364134</v>
      </c>
      <c r="AL96" s="779">
        <v>0</v>
      </c>
    </row>
    <row r="97" spans="3:43" ht="25.5">
      <c r="C97" s="762" t="s">
        <v>1707</v>
      </c>
      <c r="D97" s="778" t="s">
        <v>236</v>
      </c>
      <c r="E97" s="779"/>
      <c r="F97" s="779"/>
      <c r="G97" s="779"/>
      <c r="H97" s="779"/>
      <c r="I97" s="779"/>
      <c r="J97" s="779"/>
      <c r="K97" s="779"/>
      <c r="L97" s="780"/>
      <c r="M97" s="780"/>
      <c r="N97" s="780"/>
      <c r="O97" s="780"/>
      <c r="P97" s="780"/>
      <c r="Q97" s="780"/>
      <c r="R97" s="780"/>
      <c r="S97" s="780"/>
      <c r="V97" s="762" t="s">
        <v>1707</v>
      </c>
      <c r="W97" s="778"/>
      <c r="X97" s="779"/>
      <c r="Y97" s="779"/>
      <c r="Z97" s="779"/>
      <c r="AA97" s="779"/>
      <c r="AB97" s="779"/>
      <c r="AC97" s="779"/>
      <c r="AD97" s="779"/>
      <c r="AE97" s="779"/>
      <c r="AF97" s="779"/>
      <c r="AG97" s="779"/>
      <c r="AH97" s="779"/>
      <c r="AI97" s="779"/>
      <c r="AJ97" s="779"/>
      <c r="AK97" s="779"/>
      <c r="AL97" s="779"/>
    </row>
    <row r="98" spans="3:43">
      <c r="C98" s="747" t="s">
        <v>1093</v>
      </c>
      <c r="D98" s="778" t="s">
        <v>236</v>
      </c>
      <c r="E98" s="779"/>
      <c r="F98" s="779"/>
      <c r="G98" s="779"/>
      <c r="H98" s="779"/>
      <c r="I98" s="779"/>
      <c r="J98" s="779"/>
      <c r="K98" s="779"/>
      <c r="L98" s="780"/>
      <c r="M98" s="780"/>
      <c r="N98" s="780"/>
      <c r="O98" s="780"/>
      <c r="P98" s="780"/>
      <c r="Q98" s="780"/>
      <c r="R98" s="780"/>
      <c r="S98" s="780"/>
      <c r="V98" s="747" t="s">
        <v>1093</v>
      </c>
      <c r="W98" s="778" t="s">
        <v>1544</v>
      </c>
      <c r="X98" s="779"/>
      <c r="Y98" s="779"/>
      <c r="Z98" s="779"/>
      <c r="AA98" s="779"/>
      <c r="AB98" s="779"/>
      <c r="AC98" s="779"/>
      <c r="AD98" s="779"/>
      <c r="AE98" s="780"/>
      <c r="AF98" s="780"/>
      <c r="AG98" s="780"/>
      <c r="AH98" s="780"/>
      <c r="AI98" s="780"/>
      <c r="AJ98" s="780"/>
      <c r="AK98" s="780"/>
      <c r="AL98" s="780"/>
    </row>
    <row r="99" spans="3:43">
      <c r="C99" s="747" t="s">
        <v>1094</v>
      </c>
      <c r="D99" s="778" t="s">
        <v>236</v>
      </c>
      <c r="E99" s="779"/>
      <c r="F99" s="779"/>
      <c r="G99" s="779"/>
      <c r="H99" s="779"/>
      <c r="I99" s="779"/>
      <c r="J99" s="779"/>
      <c r="K99" s="779"/>
      <c r="L99" s="780"/>
      <c r="M99" s="780"/>
      <c r="N99" s="780"/>
      <c r="O99" s="780"/>
      <c r="P99" s="780"/>
      <c r="Q99" s="780"/>
      <c r="R99" s="780"/>
      <c r="S99" s="780"/>
      <c r="V99" s="747" t="s">
        <v>1094</v>
      </c>
      <c r="W99" s="778" t="s">
        <v>1544</v>
      </c>
      <c r="X99" s="779"/>
      <c r="Y99" s="779"/>
      <c r="Z99" s="779"/>
      <c r="AA99" s="779"/>
      <c r="AB99" s="779"/>
      <c r="AC99" s="779"/>
      <c r="AD99" s="779"/>
      <c r="AE99" s="780"/>
      <c r="AF99" s="780"/>
      <c r="AG99" s="780"/>
      <c r="AH99" s="780"/>
      <c r="AI99" s="780"/>
      <c r="AJ99" s="780"/>
      <c r="AK99" s="780"/>
      <c r="AL99" s="780"/>
    </row>
    <row r="100" spans="3:43">
      <c r="C100" s="747" t="s">
        <v>1720</v>
      </c>
      <c r="D100" s="778" t="s">
        <v>236</v>
      </c>
      <c r="E100" s="791">
        <v>0</v>
      </c>
      <c r="F100" s="791">
        <v>0</v>
      </c>
      <c r="G100" s="791">
        <v>0</v>
      </c>
      <c r="H100" s="791">
        <v>0</v>
      </c>
      <c r="I100" s="791">
        <v>0</v>
      </c>
      <c r="J100" s="791">
        <v>0</v>
      </c>
      <c r="K100" s="791">
        <v>0</v>
      </c>
      <c r="L100" s="791">
        <v>0</v>
      </c>
      <c r="M100" s="791">
        <v>0</v>
      </c>
      <c r="N100" s="791">
        <v>0</v>
      </c>
      <c r="O100" s="791">
        <v>0</v>
      </c>
      <c r="P100" s="791">
        <v>0</v>
      </c>
      <c r="Q100" s="791">
        <v>0</v>
      </c>
      <c r="R100" s="791">
        <v>0</v>
      </c>
      <c r="S100" s="791"/>
      <c r="V100" s="747" t="s">
        <v>1720</v>
      </c>
      <c r="W100" s="778" t="s">
        <v>1544</v>
      </c>
      <c r="X100" s="791">
        <v>0</v>
      </c>
      <c r="Y100" s="791">
        <v>0</v>
      </c>
      <c r="Z100" s="791">
        <v>0</v>
      </c>
      <c r="AA100" s="791">
        <v>0</v>
      </c>
      <c r="AB100" s="791">
        <v>0</v>
      </c>
      <c r="AC100" s="791">
        <v>0</v>
      </c>
      <c r="AD100" s="791">
        <v>0</v>
      </c>
      <c r="AE100" s="791">
        <v>0</v>
      </c>
      <c r="AF100" s="791">
        <v>0</v>
      </c>
      <c r="AG100" s="791">
        <v>0</v>
      </c>
      <c r="AH100" s="791">
        <v>0</v>
      </c>
      <c r="AI100" s="791">
        <v>0</v>
      </c>
      <c r="AJ100" s="791">
        <v>0</v>
      </c>
      <c r="AK100" s="791">
        <v>0</v>
      </c>
      <c r="AL100" s="791">
        <v>0</v>
      </c>
    </row>
    <row r="101" spans="3:43">
      <c r="C101" s="766" t="s">
        <v>1709</v>
      </c>
      <c r="D101" s="778" t="s">
        <v>236</v>
      </c>
      <c r="E101" s="779"/>
      <c r="F101" s="779"/>
      <c r="G101" s="779"/>
      <c r="H101" s="779"/>
      <c r="I101" s="779"/>
      <c r="J101" s="779"/>
      <c r="K101" s="779"/>
      <c r="L101" s="780"/>
      <c r="M101" s="780"/>
      <c r="N101" s="780"/>
      <c r="O101" s="780"/>
      <c r="P101" s="780"/>
      <c r="Q101" s="780"/>
      <c r="R101" s="780"/>
      <c r="S101" s="780"/>
      <c r="V101" s="766" t="s">
        <v>1709</v>
      </c>
      <c r="W101" s="778" t="s">
        <v>1544</v>
      </c>
      <c r="X101" s="779"/>
      <c r="Y101" s="779"/>
      <c r="Z101" s="779"/>
      <c r="AA101" s="779"/>
      <c r="AB101" s="779"/>
      <c r="AC101" s="779"/>
      <c r="AD101" s="779"/>
      <c r="AE101" s="780"/>
      <c r="AF101" s="780"/>
      <c r="AG101" s="780"/>
      <c r="AH101" s="780"/>
      <c r="AI101" s="780"/>
      <c r="AJ101" s="780"/>
      <c r="AK101" s="780"/>
      <c r="AL101" s="780"/>
    </row>
    <row r="102" spans="3:43">
      <c r="C102" s="766" t="s">
        <v>1545</v>
      </c>
      <c r="D102" s="778" t="s">
        <v>236</v>
      </c>
      <c r="E102" s="748"/>
      <c r="F102" s="748"/>
      <c r="G102" s="748"/>
      <c r="H102" s="748"/>
      <c r="I102" s="748"/>
      <c r="J102" s="748"/>
      <c r="K102" s="748"/>
      <c r="L102" s="755"/>
      <c r="M102" s="755"/>
      <c r="N102" s="755"/>
      <c r="O102" s="755"/>
      <c r="P102" s="755"/>
      <c r="Q102" s="755"/>
      <c r="R102" s="755"/>
      <c r="S102" s="755"/>
      <c r="V102" s="766" t="s">
        <v>1545</v>
      </c>
      <c r="W102" s="778" t="s">
        <v>1544</v>
      </c>
      <c r="X102" s="779"/>
      <c r="Y102" s="779"/>
      <c r="Z102" s="779"/>
      <c r="AA102" s="779"/>
      <c r="AB102" s="779"/>
      <c r="AC102" s="779"/>
      <c r="AD102" s="779"/>
      <c r="AE102" s="779"/>
      <c r="AF102" s="779"/>
      <c r="AG102" s="779"/>
      <c r="AH102" s="779"/>
      <c r="AI102" s="779"/>
      <c r="AJ102" s="779"/>
      <c r="AK102" s="779"/>
      <c r="AL102" s="779"/>
    </row>
    <row r="103" spans="3:43">
      <c r="C103" s="766" t="s">
        <v>1711</v>
      </c>
      <c r="D103" s="778" t="s">
        <v>236</v>
      </c>
      <c r="E103" s="748"/>
      <c r="F103" s="748"/>
      <c r="G103" s="748"/>
      <c r="H103" s="748"/>
      <c r="I103" s="748"/>
      <c r="J103" s="748"/>
      <c r="K103" s="748"/>
      <c r="L103" s="755"/>
      <c r="M103" s="755"/>
      <c r="N103" s="755"/>
      <c r="O103" s="755"/>
      <c r="P103" s="755"/>
      <c r="Q103" s="755"/>
      <c r="R103" s="755"/>
      <c r="S103" s="755"/>
      <c r="V103" s="766" t="s">
        <v>1711</v>
      </c>
      <c r="W103" s="778" t="s">
        <v>1544</v>
      </c>
      <c r="X103" s="748"/>
      <c r="Y103" s="748"/>
      <c r="Z103" s="748"/>
      <c r="AA103" s="748"/>
      <c r="AB103" s="748"/>
      <c r="AC103" s="748"/>
      <c r="AD103" s="748"/>
      <c r="AE103" s="755"/>
      <c r="AF103" s="755"/>
      <c r="AG103" s="755"/>
      <c r="AH103" s="755"/>
      <c r="AI103" s="755"/>
      <c r="AJ103" s="755"/>
      <c r="AK103" s="755"/>
      <c r="AL103" s="755"/>
    </row>
    <row r="104" spans="3:43">
      <c r="C104" s="766" t="s">
        <v>1712</v>
      </c>
      <c r="D104" s="778" t="s">
        <v>236</v>
      </c>
      <c r="E104" s="748"/>
      <c r="F104" s="748"/>
      <c r="G104" s="748"/>
      <c r="H104" s="748"/>
      <c r="I104" s="748"/>
      <c r="J104" s="748"/>
      <c r="K104" s="748"/>
      <c r="L104" s="755"/>
      <c r="M104" s="755"/>
      <c r="N104" s="755"/>
      <c r="O104" s="755"/>
      <c r="P104" s="755"/>
      <c r="Q104" s="755"/>
      <c r="R104" s="755"/>
      <c r="S104" s="755"/>
      <c r="V104" s="766" t="s">
        <v>1712</v>
      </c>
      <c r="W104" s="778" t="s">
        <v>1544</v>
      </c>
      <c r="X104" s="748"/>
      <c r="Y104" s="748"/>
      <c r="Z104" s="748"/>
      <c r="AA104" s="748"/>
      <c r="AB104" s="748"/>
      <c r="AC104" s="748"/>
      <c r="AD104" s="748"/>
      <c r="AE104" s="755"/>
      <c r="AF104" s="755"/>
      <c r="AG104" s="755"/>
      <c r="AH104" s="755"/>
      <c r="AI104" s="755"/>
      <c r="AJ104" s="755"/>
      <c r="AK104" s="755"/>
      <c r="AL104" s="755"/>
    </row>
    <row r="105" spans="3:43">
      <c r="C105" s="766" t="s">
        <v>1713</v>
      </c>
      <c r="D105" s="778" t="s">
        <v>236</v>
      </c>
      <c r="E105" s="765"/>
      <c r="F105" s="765"/>
      <c r="G105" s="765"/>
      <c r="H105" s="765"/>
      <c r="I105" s="765"/>
      <c r="J105" s="765"/>
      <c r="K105" s="765"/>
      <c r="L105" s="755"/>
      <c r="M105" s="755"/>
      <c r="N105" s="755"/>
      <c r="O105" s="755"/>
      <c r="P105" s="755"/>
      <c r="Q105" s="755"/>
      <c r="R105" s="755"/>
      <c r="S105" s="755"/>
      <c r="V105" s="766" t="s">
        <v>1713</v>
      </c>
      <c r="W105" s="736" t="s">
        <v>1544</v>
      </c>
      <c r="X105" s="755"/>
      <c r="Y105" s="755"/>
      <c r="Z105" s="755"/>
      <c r="AA105" s="755"/>
      <c r="AB105" s="755"/>
      <c r="AC105" s="755"/>
      <c r="AD105" s="755"/>
      <c r="AE105" s="755"/>
      <c r="AF105" s="755"/>
      <c r="AG105" s="755"/>
      <c r="AH105" s="755"/>
      <c r="AI105" s="755"/>
      <c r="AJ105" s="755"/>
      <c r="AK105" s="755"/>
      <c r="AL105" s="755"/>
      <c r="AN105" s="757"/>
      <c r="AO105" s="758"/>
      <c r="AP105" s="738"/>
      <c r="AQ105" s="739"/>
    </row>
    <row r="106" spans="3:43">
      <c r="C106" s="766" t="s">
        <v>1714</v>
      </c>
      <c r="D106" s="778" t="s">
        <v>236</v>
      </c>
      <c r="E106" s="779"/>
      <c r="F106" s="779"/>
      <c r="G106" s="779"/>
      <c r="H106" s="779"/>
      <c r="I106" s="779"/>
      <c r="J106" s="779"/>
      <c r="K106" s="779"/>
      <c r="L106" s="780"/>
      <c r="M106" s="780"/>
      <c r="N106" s="780"/>
      <c r="O106" s="780"/>
      <c r="P106" s="780"/>
      <c r="Q106" s="780"/>
      <c r="R106" s="780"/>
      <c r="S106" s="780"/>
      <c r="V106" s="766" t="s">
        <v>1714</v>
      </c>
      <c r="W106" s="778" t="s">
        <v>1544</v>
      </c>
      <c r="X106" s="779"/>
      <c r="Y106" s="779"/>
      <c r="Z106" s="779"/>
      <c r="AA106" s="779"/>
      <c r="AB106" s="779"/>
      <c r="AC106" s="779"/>
      <c r="AD106" s="779"/>
      <c r="AE106" s="780"/>
      <c r="AF106" s="780"/>
      <c r="AG106" s="780"/>
      <c r="AH106" s="780"/>
      <c r="AI106" s="780"/>
      <c r="AJ106" s="780"/>
      <c r="AK106" s="780"/>
      <c r="AL106" s="780"/>
    </row>
    <row r="107" spans="3:43">
      <c r="C107" s="747" t="s">
        <v>1095</v>
      </c>
      <c r="D107" s="778" t="s">
        <v>236</v>
      </c>
      <c r="E107" s="779"/>
      <c r="F107" s="779"/>
      <c r="G107" s="779"/>
      <c r="H107" s="779"/>
      <c r="I107" s="779"/>
      <c r="J107" s="779"/>
      <c r="K107" s="779"/>
      <c r="L107" s="780"/>
      <c r="M107" s="780"/>
      <c r="N107" s="780"/>
      <c r="O107" s="780"/>
      <c r="P107" s="780"/>
      <c r="Q107" s="780"/>
      <c r="R107" s="780"/>
      <c r="S107" s="780"/>
      <c r="V107" s="747" t="s">
        <v>1095</v>
      </c>
      <c r="W107" s="778" t="s">
        <v>1544</v>
      </c>
      <c r="X107" s="779"/>
      <c r="Y107" s="779"/>
      <c r="Z107" s="779"/>
      <c r="AA107" s="779"/>
      <c r="AB107" s="779"/>
      <c r="AC107" s="779"/>
      <c r="AD107" s="779"/>
      <c r="AE107" s="780"/>
      <c r="AF107" s="780"/>
      <c r="AG107" s="780"/>
      <c r="AH107" s="780"/>
      <c r="AI107" s="780"/>
      <c r="AJ107" s="780"/>
      <c r="AK107" s="780"/>
      <c r="AL107" s="780"/>
    </row>
    <row r="108" spans="3:43">
      <c r="C108" s="781" t="s">
        <v>240</v>
      </c>
      <c r="D108" s="782" t="s">
        <v>236</v>
      </c>
      <c r="E108" s="783">
        <v>0</v>
      </c>
      <c r="F108" s="783">
        <v>0</v>
      </c>
      <c r="G108" s="783">
        <v>0</v>
      </c>
      <c r="H108" s="783">
        <v>0</v>
      </c>
      <c r="I108" s="783">
        <v>0</v>
      </c>
      <c r="J108" s="783">
        <v>0</v>
      </c>
      <c r="K108" s="783">
        <v>0</v>
      </c>
      <c r="L108" s="783">
        <v>0</v>
      </c>
      <c r="M108" s="783">
        <v>0</v>
      </c>
      <c r="N108" s="783">
        <v>0</v>
      </c>
      <c r="O108" s="783">
        <v>0</v>
      </c>
      <c r="P108" s="783">
        <v>0</v>
      </c>
      <c r="Q108" s="783">
        <v>0</v>
      </c>
      <c r="R108" s="783">
        <v>0</v>
      </c>
      <c r="S108" s="783"/>
      <c r="V108" s="781" t="s">
        <v>240</v>
      </c>
      <c r="W108" s="782" t="s">
        <v>1544</v>
      </c>
      <c r="X108" s="783">
        <v>0</v>
      </c>
      <c r="Y108" s="783">
        <v>0</v>
      </c>
      <c r="Z108" s="783">
        <v>0</v>
      </c>
      <c r="AA108" s="783">
        <v>0</v>
      </c>
      <c r="AB108" s="783">
        <v>0</v>
      </c>
      <c r="AC108" s="783">
        <v>0</v>
      </c>
      <c r="AD108" s="783">
        <v>0</v>
      </c>
      <c r="AE108" s="783">
        <v>0</v>
      </c>
      <c r="AF108" s="783">
        <v>0</v>
      </c>
      <c r="AG108" s="783">
        <v>0</v>
      </c>
      <c r="AH108" s="783">
        <v>0</v>
      </c>
      <c r="AI108" s="783">
        <v>0</v>
      </c>
      <c r="AJ108" s="783">
        <v>0</v>
      </c>
      <c r="AK108" s="783">
        <v>0</v>
      </c>
      <c r="AL108" s="783">
        <v>0</v>
      </c>
    </row>
    <row r="109" spans="3:43">
      <c r="C109" s="747" t="s">
        <v>1700</v>
      </c>
      <c r="D109" s="778" t="s">
        <v>236</v>
      </c>
      <c r="E109" s="779"/>
      <c r="F109" s="779"/>
      <c r="G109" s="779"/>
      <c r="H109" s="779"/>
      <c r="I109" s="779"/>
      <c r="J109" s="779"/>
      <c r="K109" s="779"/>
      <c r="L109" s="780"/>
      <c r="M109" s="780"/>
      <c r="N109" s="780"/>
      <c r="O109" s="780"/>
      <c r="P109" s="780"/>
      <c r="Q109" s="780"/>
      <c r="R109" s="780"/>
      <c r="S109" s="780"/>
      <c r="V109" s="747" t="s">
        <v>1700</v>
      </c>
      <c r="W109" s="778" t="s">
        <v>1544</v>
      </c>
      <c r="X109" s="779"/>
      <c r="Y109" s="779"/>
      <c r="Z109" s="779"/>
      <c r="AA109" s="779"/>
      <c r="AB109" s="779"/>
      <c r="AC109" s="779"/>
      <c r="AD109" s="779"/>
      <c r="AE109" s="780"/>
      <c r="AF109" s="780"/>
      <c r="AG109" s="780"/>
      <c r="AH109" s="780"/>
      <c r="AI109" s="780"/>
      <c r="AJ109" s="780"/>
      <c r="AK109" s="780"/>
      <c r="AL109" s="780"/>
    </row>
    <row r="110" spans="3:43" ht="25.5">
      <c r="C110" s="752" t="s">
        <v>1718</v>
      </c>
      <c r="D110" s="778" t="s">
        <v>236</v>
      </c>
      <c r="E110" s="779"/>
      <c r="F110" s="779"/>
      <c r="G110" s="779"/>
      <c r="H110" s="779"/>
      <c r="I110" s="779"/>
      <c r="J110" s="779"/>
      <c r="K110" s="779"/>
      <c r="L110" s="780"/>
      <c r="M110" s="780"/>
      <c r="N110" s="780"/>
      <c r="O110" s="780"/>
      <c r="P110" s="780"/>
      <c r="Q110" s="780"/>
      <c r="R110" s="780"/>
      <c r="S110" s="780"/>
      <c r="V110" s="752" t="s">
        <v>1718</v>
      </c>
      <c r="W110" s="778" t="s">
        <v>1544</v>
      </c>
      <c r="X110" s="779"/>
      <c r="Y110" s="779"/>
      <c r="Z110" s="779"/>
      <c r="AA110" s="779"/>
      <c r="AB110" s="779"/>
      <c r="AC110" s="779"/>
      <c r="AD110" s="779"/>
      <c r="AE110" s="780"/>
      <c r="AF110" s="780"/>
      <c r="AG110" s="780"/>
      <c r="AH110" s="780"/>
      <c r="AI110" s="780"/>
      <c r="AJ110" s="780"/>
      <c r="AK110" s="780"/>
      <c r="AL110" s="780"/>
    </row>
    <row r="111" spans="3:43" ht="25.5">
      <c r="C111" s="752" t="s">
        <v>1719</v>
      </c>
      <c r="D111" s="778" t="s">
        <v>236</v>
      </c>
      <c r="E111" s="779"/>
      <c r="F111" s="779"/>
      <c r="G111" s="779"/>
      <c r="H111" s="779"/>
      <c r="I111" s="779"/>
      <c r="J111" s="779"/>
      <c r="K111" s="779"/>
      <c r="L111" s="780"/>
      <c r="M111" s="780"/>
      <c r="N111" s="780"/>
      <c r="O111" s="780"/>
      <c r="P111" s="780"/>
      <c r="Q111" s="780"/>
      <c r="R111" s="780"/>
      <c r="S111" s="780"/>
      <c r="V111" s="752" t="s">
        <v>1719</v>
      </c>
      <c r="W111" s="778" t="s">
        <v>1544</v>
      </c>
      <c r="X111" s="779"/>
      <c r="Y111" s="779"/>
      <c r="Z111" s="779"/>
      <c r="AA111" s="779"/>
      <c r="AB111" s="779"/>
      <c r="AC111" s="779"/>
      <c r="AD111" s="779"/>
      <c r="AE111" s="780"/>
      <c r="AF111" s="780"/>
      <c r="AG111" s="780"/>
      <c r="AH111" s="780"/>
      <c r="AI111" s="780"/>
      <c r="AJ111" s="780"/>
      <c r="AK111" s="780"/>
      <c r="AL111" s="780"/>
    </row>
    <row r="112" spans="3:43">
      <c r="C112" s="769" t="s">
        <v>1703</v>
      </c>
      <c r="D112" s="778" t="s">
        <v>236</v>
      </c>
      <c r="E112" s="761">
        <v>0</v>
      </c>
      <c r="F112" s="761">
        <v>0</v>
      </c>
      <c r="G112" s="761">
        <v>0</v>
      </c>
      <c r="H112" s="761">
        <v>0</v>
      </c>
      <c r="I112" s="761">
        <v>0</v>
      </c>
      <c r="J112" s="761">
        <v>0</v>
      </c>
      <c r="K112" s="761">
        <v>0</v>
      </c>
      <c r="L112" s="761">
        <v>0</v>
      </c>
      <c r="M112" s="761">
        <v>0</v>
      </c>
      <c r="N112" s="761">
        <v>0</v>
      </c>
      <c r="O112" s="761">
        <v>0</v>
      </c>
      <c r="P112" s="761">
        <v>0</v>
      </c>
      <c r="Q112" s="761">
        <v>0</v>
      </c>
      <c r="R112" s="761">
        <v>0</v>
      </c>
      <c r="S112" s="780"/>
      <c r="V112" s="769" t="s">
        <v>1703</v>
      </c>
      <c r="W112" s="778"/>
      <c r="X112" s="761">
        <v>0</v>
      </c>
      <c r="Y112" s="761">
        <v>0</v>
      </c>
      <c r="Z112" s="761">
        <v>0</v>
      </c>
      <c r="AA112" s="761">
        <v>0</v>
      </c>
      <c r="AB112" s="761">
        <v>0</v>
      </c>
      <c r="AC112" s="761">
        <v>0</v>
      </c>
      <c r="AD112" s="761">
        <v>0</v>
      </c>
      <c r="AE112" s="761">
        <v>0</v>
      </c>
      <c r="AF112" s="761">
        <v>0</v>
      </c>
      <c r="AG112" s="761">
        <v>0</v>
      </c>
      <c r="AH112" s="761">
        <v>0</v>
      </c>
      <c r="AI112" s="761">
        <v>0</v>
      </c>
      <c r="AJ112" s="761">
        <v>0</v>
      </c>
      <c r="AK112" s="761">
        <v>0</v>
      </c>
      <c r="AL112" s="780"/>
    </row>
    <row r="113" spans="3:43">
      <c r="C113" s="762" t="s">
        <v>1705</v>
      </c>
      <c r="D113" s="778" t="s">
        <v>236</v>
      </c>
      <c r="E113" s="779"/>
      <c r="F113" s="779"/>
      <c r="G113" s="779"/>
      <c r="H113" s="779"/>
      <c r="I113" s="779"/>
      <c r="J113" s="779"/>
      <c r="K113" s="779"/>
      <c r="L113" s="780"/>
      <c r="M113" s="780"/>
      <c r="N113" s="780"/>
      <c r="O113" s="780"/>
      <c r="P113" s="780"/>
      <c r="Q113" s="780"/>
      <c r="R113" s="780"/>
      <c r="S113" s="780"/>
      <c r="V113" s="762" t="s">
        <v>1705</v>
      </c>
      <c r="W113" s="778" t="s">
        <v>1544</v>
      </c>
      <c r="X113" s="779"/>
      <c r="Y113" s="779"/>
      <c r="Z113" s="779"/>
      <c r="AA113" s="779"/>
      <c r="AB113" s="779"/>
      <c r="AC113" s="779"/>
      <c r="AD113" s="779"/>
      <c r="AE113" s="780"/>
      <c r="AF113" s="780"/>
      <c r="AG113" s="780"/>
      <c r="AH113" s="780"/>
      <c r="AI113" s="780"/>
      <c r="AJ113" s="780"/>
      <c r="AK113" s="780"/>
      <c r="AL113" s="780"/>
    </row>
    <row r="114" spans="3:43" ht="25.5">
      <c r="C114" s="762" t="s">
        <v>1707</v>
      </c>
      <c r="D114" s="778" t="s">
        <v>236</v>
      </c>
      <c r="E114" s="779"/>
      <c r="F114" s="779"/>
      <c r="G114" s="779"/>
      <c r="H114" s="779"/>
      <c r="I114" s="779"/>
      <c r="J114" s="779"/>
      <c r="K114" s="779"/>
      <c r="L114" s="780"/>
      <c r="M114" s="780"/>
      <c r="N114" s="780"/>
      <c r="O114" s="780"/>
      <c r="P114" s="780"/>
      <c r="Q114" s="780"/>
      <c r="R114" s="780"/>
      <c r="S114" s="780"/>
      <c r="V114" s="762" t="s">
        <v>1707</v>
      </c>
      <c r="W114" s="778"/>
      <c r="X114" s="779"/>
      <c r="Y114" s="779"/>
      <c r="Z114" s="779"/>
      <c r="AA114" s="779"/>
      <c r="AB114" s="779"/>
      <c r="AC114" s="779"/>
      <c r="AD114" s="779"/>
      <c r="AE114" s="780"/>
      <c r="AF114" s="780"/>
      <c r="AG114" s="780"/>
      <c r="AH114" s="780"/>
      <c r="AI114" s="780"/>
      <c r="AJ114" s="780"/>
      <c r="AK114" s="780"/>
      <c r="AL114" s="780"/>
    </row>
    <row r="115" spans="3:43">
      <c r="C115" s="747" t="s">
        <v>1093</v>
      </c>
      <c r="D115" s="778" t="s">
        <v>236</v>
      </c>
      <c r="E115" s="779"/>
      <c r="F115" s="779"/>
      <c r="G115" s="779"/>
      <c r="H115" s="779"/>
      <c r="I115" s="779"/>
      <c r="J115" s="779"/>
      <c r="K115" s="779"/>
      <c r="L115" s="780"/>
      <c r="M115" s="780"/>
      <c r="N115" s="780"/>
      <c r="O115" s="780"/>
      <c r="P115" s="780"/>
      <c r="Q115" s="780"/>
      <c r="R115" s="780"/>
      <c r="S115" s="780"/>
      <c r="V115" s="747" t="s">
        <v>1093</v>
      </c>
      <c r="W115" s="778" t="s">
        <v>1544</v>
      </c>
      <c r="X115" s="779"/>
      <c r="Y115" s="779"/>
      <c r="Z115" s="779"/>
      <c r="AA115" s="779"/>
      <c r="AB115" s="779"/>
      <c r="AC115" s="779"/>
      <c r="AD115" s="779"/>
      <c r="AE115" s="780"/>
      <c r="AF115" s="780"/>
      <c r="AG115" s="780"/>
      <c r="AH115" s="780"/>
      <c r="AI115" s="780"/>
      <c r="AJ115" s="780"/>
      <c r="AK115" s="780"/>
      <c r="AL115" s="780"/>
    </row>
    <row r="116" spans="3:43">
      <c r="C116" s="747" t="s">
        <v>1094</v>
      </c>
      <c r="D116" s="778" t="s">
        <v>236</v>
      </c>
      <c r="E116" s="779"/>
      <c r="F116" s="779"/>
      <c r="G116" s="779"/>
      <c r="H116" s="779"/>
      <c r="I116" s="779"/>
      <c r="J116" s="779"/>
      <c r="K116" s="779"/>
      <c r="L116" s="780"/>
      <c r="M116" s="780"/>
      <c r="N116" s="780"/>
      <c r="O116" s="780"/>
      <c r="P116" s="780"/>
      <c r="Q116" s="780"/>
      <c r="R116" s="780"/>
      <c r="S116" s="780"/>
      <c r="V116" s="747" t="s">
        <v>1094</v>
      </c>
      <c r="W116" s="778" t="s">
        <v>1544</v>
      </c>
      <c r="X116" s="779"/>
      <c r="Y116" s="779"/>
      <c r="Z116" s="779"/>
      <c r="AA116" s="779"/>
      <c r="AB116" s="779"/>
      <c r="AC116" s="779"/>
      <c r="AD116" s="779"/>
      <c r="AE116" s="780"/>
      <c r="AF116" s="780"/>
      <c r="AG116" s="780"/>
      <c r="AH116" s="780"/>
      <c r="AI116" s="780"/>
      <c r="AJ116" s="780"/>
      <c r="AK116" s="780"/>
      <c r="AL116" s="780"/>
    </row>
    <row r="117" spans="3:43">
      <c r="C117" s="747" t="s">
        <v>1720</v>
      </c>
      <c r="D117" s="778" t="s">
        <v>236</v>
      </c>
      <c r="E117" s="791">
        <v>0</v>
      </c>
      <c r="F117" s="791">
        <v>0</v>
      </c>
      <c r="G117" s="791">
        <v>0</v>
      </c>
      <c r="H117" s="791">
        <v>0</v>
      </c>
      <c r="I117" s="791">
        <v>0</v>
      </c>
      <c r="J117" s="791">
        <v>0</v>
      </c>
      <c r="K117" s="791">
        <v>0</v>
      </c>
      <c r="L117" s="791">
        <v>0</v>
      </c>
      <c r="M117" s="791">
        <v>0</v>
      </c>
      <c r="N117" s="791">
        <v>0</v>
      </c>
      <c r="O117" s="791">
        <v>0</v>
      </c>
      <c r="P117" s="791">
        <v>0</v>
      </c>
      <c r="Q117" s="791">
        <v>0</v>
      </c>
      <c r="R117" s="791">
        <v>0</v>
      </c>
      <c r="S117" s="791"/>
      <c r="V117" s="747" t="s">
        <v>1720</v>
      </c>
      <c r="W117" s="778" t="s">
        <v>1544</v>
      </c>
      <c r="X117" s="791">
        <v>0</v>
      </c>
      <c r="Y117" s="791">
        <v>0</v>
      </c>
      <c r="Z117" s="791">
        <v>0</v>
      </c>
      <c r="AA117" s="791">
        <v>0</v>
      </c>
      <c r="AB117" s="791">
        <v>0</v>
      </c>
      <c r="AC117" s="791">
        <v>0</v>
      </c>
      <c r="AD117" s="791">
        <v>0</v>
      </c>
      <c r="AE117" s="791">
        <v>0</v>
      </c>
      <c r="AF117" s="791">
        <v>0</v>
      </c>
      <c r="AG117" s="791">
        <v>0</v>
      </c>
      <c r="AH117" s="791">
        <v>0</v>
      </c>
      <c r="AI117" s="791">
        <v>0</v>
      </c>
      <c r="AJ117" s="791">
        <v>0</v>
      </c>
      <c r="AK117" s="791">
        <v>0</v>
      </c>
      <c r="AL117" s="791">
        <v>0</v>
      </c>
    </row>
    <row r="118" spans="3:43">
      <c r="C118" s="766" t="s">
        <v>1709</v>
      </c>
      <c r="D118" s="778" t="s">
        <v>236</v>
      </c>
      <c r="E118" s="779"/>
      <c r="F118" s="779"/>
      <c r="G118" s="779"/>
      <c r="H118" s="779"/>
      <c r="I118" s="779"/>
      <c r="J118" s="779"/>
      <c r="K118" s="779"/>
      <c r="L118" s="780"/>
      <c r="M118" s="780"/>
      <c r="N118" s="780"/>
      <c r="O118" s="780"/>
      <c r="P118" s="780"/>
      <c r="Q118" s="780"/>
      <c r="R118" s="780"/>
      <c r="S118" s="780"/>
      <c r="V118" s="766" t="s">
        <v>1709</v>
      </c>
      <c r="W118" s="778" t="s">
        <v>1544</v>
      </c>
      <c r="X118" s="779"/>
      <c r="Y118" s="779"/>
      <c r="Z118" s="779"/>
      <c r="AA118" s="779"/>
      <c r="AB118" s="779"/>
      <c r="AC118" s="779"/>
      <c r="AD118" s="779"/>
      <c r="AE118" s="780"/>
      <c r="AF118" s="780"/>
      <c r="AG118" s="780"/>
      <c r="AH118" s="780"/>
      <c r="AI118" s="780"/>
      <c r="AJ118" s="780"/>
      <c r="AK118" s="780"/>
      <c r="AL118" s="780"/>
    </row>
    <row r="119" spans="3:43">
      <c r="C119" s="766" t="s">
        <v>1545</v>
      </c>
      <c r="D119" s="778" t="s">
        <v>236</v>
      </c>
      <c r="E119" s="748"/>
      <c r="F119" s="748"/>
      <c r="G119" s="748"/>
      <c r="H119" s="748"/>
      <c r="I119" s="748"/>
      <c r="J119" s="748"/>
      <c r="K119" s="748"/>
      <c r="L119" s="755"/>
      <c r="M119" s="755"/>
      <c r="N119" s="755"/>
      <c r="O119" s="755"/>
      <c r="P119" s="755"/>
      <c r="Q119" s="755"/>
      <c r="R119" s="755"/>
      <c r="S119" s="755"/>
      <c r="V119" s="766" t="s">
        <v>1545</v>
      </c>
      <c r="W119" s="778" t="s">
        <v>1544</v>
      </c>
      <c r="X119" s="779"/>
      <c r="Y119" s="779"/>
      <c r="Z119" s="779"/>
      <c r="AA119" s="779"/>
      <c r="AB119" s="779"/>
      <c r="AC119" s="779"/>
      <c r="AD119" s="779"/>
      <c r="AE119" s="779"/>
      <c r="AF119" s="779"/>
      <c r="AG119" s="779"/>
      <c r="AH119" s="779"/>
      <c r="AI119" s="779"/>
      <c r="AJ119" s="779"/>
      <c r="AK119" s="779"/>
      <c r="AL119" s="779"/>
    </row>
    <row r="120" spans="3:43">
      <c r="C120" s="766" t="s">
        <v>1711</v>
      </c>
      <c r="D120" s="778" t="s">
        <v>236</v>
      </c>
      <c r="E120" s="748"/>
      <c r="F120" s="748"/>
      <c r="G120" s="748"/>
      <c r="H120" s="748"/>
      <c r="I120" s="748"/>
      <c r="J120" s="748"/>
      <c r="K120" s="748"/>
      <c r="L120" s="755"/>
      <c r="M120" s="755"/>
      <c r="N120" s="755"/>
      <c r="O120" s="755"/>
      <c r="P120" s="755"/>
      <c r="Q120" s="755"/>
      <c r="R120" s="755"/>
      <c r="S120" s="755"/>
      <c r="V120" s="766" t="s">
        <v>1711</v>
      </c>
      <c r="W120" s="778" t="s">
        <v>1544</v>
      </c>
      <c r="X120" s="748"/>
      <c r="Y120" s="748"/>
      <c r="Z120" s="748"/>
      <c r="AA120" s="748"/>
      <c r="AB120" s="748"/>
      <c r="AC120" s="748"/>
      <c r="AD120" s="748"/>
      <c r="AE120" s="755"/>
      <c r="AF120" s="755"/>
      <c r="AG120" s="755"/>
      <c r="AH120" s="755"/>
      <c r="AI120" s="755"/>
      <c r="AJ120" s="755"/>
      <c r="AK120" s="755"/>
      <c r="AL120" s="755"/>
    </row>
    <row r="121" spans="3:43">
      <c r="C121" s="766" t="s">
        <v>1712</v>
      </c>
      <c r="D121" s="778" t="s">
        <v>236</v>
      </c>
      <c r="E121" s="748"/>
      <c r="F121" s="748"/>
      <c r="G121" s="748"/>
      <c r="H121" s="748"/>
      <c r="I121" s="748"/>
      <c r="J121" s="748"/>
      <c r="K121" s="748"/>
      <c r="L121" s="755"/>
      <c r="M121" s="755"/>
      <c r="N121" s="755"/>
      <c r="O121" s="755"/>
      <c r="P121" s="755"/>
      <c r="Q121" s="755"/>
      <c r="R121" s="755"/>
      <c r="S121" s="755"/>
      <c r="V121" s="766" t="s">
        <v>1712</v>
      </c>
      <c r="W121" s="778" t="s">
        <v>1544</v>
      </c>
      <c r="X121" s="748"/>
      <c r="Y121" s="748"/>
      <c r="Z121" s="748"/>
      <c r="AA121" s="748"/>
      <c r="AB121" s="748"/>
      <c r="AC121" s="748"/>
      <c r="AD121" s="748"/>
      <c r="AE121" s="755"/>
      <c r="AF121" s="755"/>
      <c r="AG121" s="755"/>
      <c r="AH121" s="755"/>
      <c r="AI121" s="755"/>
      <c r="AJ121" s="755"/>
      <c r="AK121" s="755"/>
      <c r="AL121" s="755"/>
    </row>
    <row r="122" spans="3:43">
      <c r="C122" s="766" t="s">
        <v>1713</v>
      </c>
      <c r="D122" s="778" t="s">
        <v>236</v>
      </c>
      <c r="E122" s="765"/>
      <c r="F122" s="765"/>
      <c r="G122" s="765"/>
      <c r="H122" s="765"/>
      <c r="I122" s="765"/>
      <c r="J122" s="765"/>
      <c r="K122" s="765"/>
      <c r="L122" s="755"/>
      <c r="M122" s="755"/>
      <c r="N122" s="755"/>
      <c r="O122" s="755"/>
      <c r="P122" s="755"/>
      <c r="Q122" s="755"/>
      <c r="R122" s="755"/>
      <c r="S122" s="755"/>
      <c r="V122" s="766" t="s">
        <v>1713</v>
      </c>
      <c r="W122" s="736" t="s">
        <v>1544</v>
      </c>
      <c r="X122" s="755"/>
      <c r="Y122" s="755"/>
      <c r="Z122" s="755"/>
      <c r="AA122" s="755"/>
      <c r="AB122" s="755"/>
      <c r="AC122" s="755"/>
      <c r="AD122" s="755"/>
      <c r="AE122" s="755"/>
      <c r="AF122" s="755"/>
      <c r="AG122" s="755"/>
      <c r="AH122" s="755"/>
      <c r="AI122" s="755"/>
      <c r="AJ122" s="755"/>
      <c r="AK122" s="755"/>
      <c r="AL122" s="755"/>
      <c r="AN122" s="757"/>
      <c r="AO122" s="758"/>
      <c r="AP122" s="738"/>
      <c r="AQ122" s="739"/>
    </row>
    <row r="123" spans="3:43">
      <c r="C123" s="766" t="s">
        <v>1714</v>
      </c>
      <c r="D123" s="778" t="s">
        <v>236</v>
      </c>
      <c r="E123" s="779"/>
      <c r="F123" s="779"/>
      <c r="G123" s="779"/>
      <c r="H123" s="779"/>
      <c r="I123" s="779"/>
      <c r="J123" s="779"/>
      <c r="K123" s="779"/>
      <c r="L123" s="780"/>
      <c r="M123" s="780"/>
      <c r="N123" s="780"/>
      <c r="O123" s="780"/>
      <c r="P123" s="780"/>
      <c r="Q123" s="780"/>
      <c r="R123" s="780"/>
      <c r="S123" s="780"/>
      <c r="V123" s="766" t="s">
        <v>1714</v>
      </c>
      <c r="W123" s="778" t="s">
        <v>1544</v>
      </c>
      <c r="X123" s="779"/>
      <c r="Y123" s="779"/>
      <c r="Z123" s="779"/>
      <c r="AA123" s="779"/>
      <c r="AB123" s="779"/>
      <c r="AC123" s="779"/>
      <c r="AD123" s="779"/>
      <c r="AE123" s="780"/>
      <c r="AF123" s="780"/>
      <c r="AG123" s="780"/>
      <c r="AH123" s="780"/>
      <c r="AI123" s="780"/>
      <c r="AJ123" s="780"/>
      <c r="AK123" s="780"/>
      <c r="AL123" s="780"/>
    </row>
    <row r="124" spans="3:43">
      <c r="C124" s="747" t="s">
        <v>1095</v>
      </c>
      <c r="D124" s="778" t="s">
        <v>236</v>
      </c>
      <c r="E124" s="779"/>
      <c r="F124" s="779"/>
      <c r="G124" s="779"/>
      <c r="H124" s="779"/>
      <c r="I124" s="779"/>
      <c r="J124" s="779"/>
      <c r="K124" s="779"/>
      <c r="L124" s="780"/>
      <c r="M124" s="780"/>
      <c r="N124" s="780"/>
      <c r="O124" s="780"/>
      <c r="P124" s="780"/>
      <c r="Q124" s="780"/>
      <c r="R124" s="780"/>
      <c r="S124" s="780"/>
      <c r="V124" s="747" t="s">
        <v>1095</v>
      </c>
      <c r="W124" s="778" t="s">
        <v>1544</v>
      </c>
      <c r="X124" s="779"/>
      <c r="Y124" s="779"/>
      <c r="Z124" s="779"/>
      <c r="AA124" s="779"/>
      <c r="AB124" s="779"/>
      <c r="AC124" s="779"/>
      <c r="AD124" s="779"/>
      <c r="AE124" s="780"/>
      <c r="AF124" s="780"/>
      <c r="AG124" s="780"/>
      <c r="AH124" s="780"/>
      <c r="AI124" s="780"/>
      <c r="AJ124" s="780"/>
      <c r="AK124" s="780"/>
      <c r="AL124" s="780"/>
    </row>
    <row r="125" spans="3:43">
      <c r="C125" s="793" t="s">
        <v>728</v>
      </c>
      <c r="D125" s="794"/>
      <c r="E125" s="795"/>
      <c r="F125" s="795"/>
      <c r="G125" s="795"/>
      <c r="H125" s="795"/>
      <c r="I125" s="795"/>
      <c r="J125" s="795"/>
      <c r="K125" s="795"/>
      <c r="L125" s="796"/>
      <c r="M125" s="796"/>
      <c r="N125" s="796"/>
      <c r="O125" s="796"/>
      <c r="P125" s="796"/>
      <c r="Q125" s="796"/>
      <c r="R125" s="796"/>
      <c r="S125" s="796"/>
      <c r="V125" s="793" t="s">
        <v>728</v>
      </c>
      <c r="W125" s="794" t="s">
        <v>1544</v>
      </c>
      <c r="X125" s="795"/>
      <c r="Y125" s="795"/>
      <c r="Z125" s="795"/>
      <c r="AA125" s="795"/>
      <c r="AB125" s="795"/>
      <c r="AC125" s="795"/>
      <c r="AD125" s="795"/>
      <c r="AE125" s="796"/>
      <c r="AF125" s="796"/>
      <c r="AG125" s="796"/>
      <c r="AH125" s="796"/>
      <c r="AI125" s="796"/>
      <c r="AJ125" s="796"/>
      <c r="AK125" s="796"/>
      <c r="AL125" s="796"/>
    </row>
    <row r="126" spans="3:43">
      <c r="C126" s="797" t="s">
        <v>250</v>
      </c>
      <c r="D126" s="778"/>
      <c r="E126" s="779"/>
      <c r="F126" s="779"/>
      <c r="G126" s="779"/>
      <c r="H126" s="779"/>
      <c r="I126" s="779"/>
      <c r="J126" s="779"/>
      <c r="K126" s="779"/>
      <c r="L126" s="780"/>
      <c r="M126" s="780"/>
      <c r="N126" s="780"/>
      <c r="O126" s="780"/>
      <c r="P126" s="780"/>
      <c r="Q126" s="780"/>
      <c r="R126" s="780"/>
      <c r="S126" s="780"/>
      <c r="V126" s="797" t="s">
        <v>250</v>
      </c>
      <c r="W126" s="778" t="s">
        <v>1544</v>
      </c>
      <c r="X126" s="779"/>
      <c r="Y126" s="779"/>
      <c r="Z126" s="779"/>
      <c r="AA126" s="779"/>
      <c r="AB126" s="779"/>
      <c r="AC126" s="779"/>
      <c r="AD126" s="779"/>
      <c r="AE126" s="780"/>
      <c r="AF126" s="780"/>
      <c r="AG126" s="780"/>
      <c r="AH126" s="780"/>
      <c r="AI126" s="780"/>
      <c r="AJ126" s="780"/>
      <c r="AK126" s="780"/>
      <c r="AL126" s="780"/>
    </row>
    <row r="127" spans="3:43">
      <c r="C127" s="797" t="s">
        <v>251</v>
      </c>
      <c r="D127" s="778"/>
      <c r="E127" s="779"/>
      <c r="F127" s="779"/>
      <c r="G127" s="779"/>
      <c r="H127" s="779"/>
      <c r="I127" s="779"/>
      <c r="J127" s="779"/>
      <c r="K127" s="779"/>
      <c r="L127" s="780"/>
      <c r="M127" s="780"/>
      <c r="N127" s="780"/>
      <c r="O127" s="780"/>
      <c r="P127" s="780"/>
      <c r="Q127" s="780"/>
      <c r="R127" s="780"/>
      <c r="S127" s="780"/>
      <c r="V127" s="797" t="s">
        <v>251</v>
      </c>
      <c r="W127" s="778" t="s">
        <v>1544</v>
      </c>
      <c r="X127" s="779"/>
      <c r="Y127" s="779"/>
      <c r="Z127" s="779"/>
      <c r="AA127" s="779"/>
      <c r="AB127" s="779"/>
      <c r="AC127" s="779"/>
      <c r="AD127" s="779"/>
      <c r="AE127" s="780"/>
      <c r="AF127" s="780"/>
      <c r="AG127" s="780"/>
      <c r="AH127" s="780"/>
      <c r="AI127" s="780"/>
      <c r="AJ127" s="780"/>
      <c r="AK127" s="780"/>
      <c r="AL127" s="780"/>
    </row>
    <row r="128" spans="3:43">
      <c r="C128" s="797" t="s">
        <v>252</v>
      </c>
      <c r="D128" s="778"/>
      <c r="E128" s="779"/>
      <c r="F128" s="779"/>
      <c r="G128" s="779"/>
      <c r="H128" s="779"/>
      <c r="I128" s="779"/>
      <c r="J128" s="779"/>
      <c r="K128" s="779"/>
      <c r="L128" s="780"/>
      <c r="M128" s="780"/>
      <c r="N128" s="780"/>
      <c r="O128" s="780"/>
      <c r="P128" s="780"/>
      <c r="Q128" s="780"/>
      <c r="R128" s="780"/>
      <c r="S128" s="780"/>
      <c r="V128" s="797" t="s">
        <v>252</v>
      </c>
      <c r="W128" s="778" t="s">
        <v>1544</v>
      </c>
      <c r="X128" s="779"/>
      <c r="Y128" s="779"/>
      <c r="Z128" s="779"/>
      <c r="AA128" s="779"/>
      <c r="AB128" s="779"/>
      <c r="AC128" s="779"/>
      <c r="AD128" s="779"/>
      <c r="AE128" s="780"/>
      <c r="AF128" s="780"/>
      <c r="AG128" s="780"/>
      <c r="AH128" s="780"/>
      <c r="AI128" s="780"/>
      <c r="AJ128" s="780"/>
      <c r="AK128" s="780"/>
      <c r="AL128" s="780"/>
    </row>
    <row r="129" spans="2:38">
      <c r="C129" s="797" t="s">
        <v>253</v>
      </c>
      <c r="D129" s="778"/>
      <c r="E129" s="779"/>
      <c r="F129" s="779"/>
      <c r="G129" s="779"/>
      <c r="H129" s="779"/>
      <c r="I129" s="779"/>
      <c r="J129" s="779"/>
      <c r="K129" s="779"/>
      <c r="L129" s="780"/>
      <c r="M129" s="780"/>
      <c r="N129" s="780"/>
      <c r="O129" s="780"/>
      <c r="P129" s="780"/>
      <c r="Q129" s="780"/>
      <c r="R129" s="780"/>
      <c r="S129" s="780"/>
      <c r="V129" s="797" t="s">
        <v>253</v>
      </c>
      <c r="W129" s="778" t="s">
        <v>1544</v>
      </c>
      <c r="X129" s="779"/>
      <c r="Y129" s="779"/>
      <c r="Z129" s="779"/>
      <c r="AA129" s="779"/>
      <c r="AB129" s="779"/>
      <c r="AC129" s="779"/>
      <c r="AD129" s="779"/>
      <c r="AE129" s="780"/>
      <c r="AF129" s="780"/>
      <c r="AG129" s="780"/>
      <c r="AH129" s="780"/>
      <c r="AI129" s="780"/>
      <c r="AJ129" s="780"/>
      <c r="AK129" s="780"/>
      <c r="AL129" s="780"/>
    </row>
    <row r="130" spans="2:38">
      <c r="B130" s="731" t="s">
        <v>1725</v>
      </c>
      <c r="C130" s="798" t="s">
        <v>256</v>
      </c>
      <c r="D130" s="778"/>
      <c r="E130" s="779"/>
      <c r="F130" s="779"/>
      <c r="G130" s="779"/>
      <c r="H130" s="779"/>
      <c r="I130" s="779"/>
      <c r="J130" s="779"/>
      <c r="K130" s="779"/>
      <c r="L130" s="780"/>
      <c r="M130" s="780"/>
      <c r="N130" s="780"/>
      <c r="O130" s="780"/>
      <c r="P130" s="780"/>
      <c r="Q130" s="780"/>
      <c r="R130" s="780"/>
      <c r="S130" s="780"/>
      <c r="V130" s="798" t="s">
        <v>256</v>
      </c>
      <c r="W130" s="778" t="s">
        <v>1544</v>
      </c>
      <c r="X130" s="779"/>
      <c r="Y130" s="779"/>
      <c r="Z130" s="779"/>
      <c r="AA130" s="779"/>
      <c r="AB130" s="779"/>
      <c r="AC130" s="779"/>
      <c r="AD130" s="779"/>
      <c r="AE130" s="780"/>
      <c r="AF130" s="780"/>
      <c r="AG130" s="780"/>
      <c r="AH130" s="780"/>
      <c r="AI130" s="780"/>
      <c r="AJ130" s="780"/>
      <c r="AK130" s="780"/>
      <c r="AL130" s="780"/>
    </row>
    <row r="131" spans="2:38">
      <c r="B131" s="799" t="s">
        <v>1726</v>
      </c>
      <c r="C131" s="772" t="s">
        <v>982</v>
      </c>
      <c r="D131" s="800" t="s">
        <v>5</v>
      </c>
      <c r="E131" s="801"/>
      <c r="F131" s="801"/>
      <c r="G131" s="801"/>
      <c r="H131" s="801"/>
      <c r="I131" s="801"/>
      <c r="J131" s="801"/>
      <c r="K131" s="801"/>
      <c r="L131" s="801"/>
      <c r="M131" s="801"/>
      <c r="N131" s="801"/>
      <c r="O131" s="801"/>
      <c r="P131" s="801"/>
      <c r="Q131" s="801"/>
      <c r="R131" s="801"/>
      <c r="S131" s="801"/>
      <c r="U131" s="799"/>
      <c r="V131" s="772" t="s">
        <v>982</v>
      </c>
      <c r="W131" s="802" t="s">
        <v>1544</v>
      </c>
      <c r="X131" s="742">
        <v>1162.4832892718571</v>
      </c>
      <c r="Y131" s="742">
        <v>1154.1369197851086</v>
      </c>
      <c r="Z131" s="742">
        <v>1192.0734026894886</v>
      </c>
      <c r="AA131" s="742">
        <v>1096.7030784266549</v>
      </c>
      <c r="AB131" s="742">
        <v>1214.3657909591468</v>
      </c>
      <c r="AC131" s="742">
        <v>1242.9887185483788</v>
      </c>
      <c r="AD131" s="742">
        <v>1145.424622062684</v>
      </c>
      <c r="AE131" s="742">
        <v>1149.7345998417907</v>
      </c>
      <c r="AF131" s="742">
        <v>1183.682318436991</v>
      </c>
      <c r="AG131" s="742">
        <v>1217.1886399556513</v>
      </c>
      <c r="AH131" s="742">
        <v>1254.039743871135</v>
      </c>
      <c r="AI131" s="742">
        <v>1295.9771632321108</v>
      </c>
      <c r="AJ131" s="742">
        <v>1343.0068683790014</v>
      </c>
      <c r="AK131" s="742">
        <v>1395.1604169429156</v>
      </c>
      <c r="AL131" s="742">
        <v>0</v>
      </c>
    </row>
    <row r="132" spans="2:38">
      <c r="C132" s="803" t="s">
        <v>720</v>
      </c>
      <c r="D132" s="804" t="s">
        <v>721</v>
      </c>
      <c r="E132" s="805">
        <v>30.408648967702028</v>
      </c>
      <c r="F132" s="805">
        <v>30.973499204735894</v>
      </c>
      <c r="G132" s="805">
        <v>31.083688321251813</v>
      </c>
      <c r="H132" s="805">
        <v>29.730912042932538</v>
      </c>
      <c r="I132" s="805">
        <v>27.638435613352122</v>
      </c>
      <c r="J132" s="805">
        <v>28.457014610438733</v>
      </c>
      <c r="K132" s="805">
        <v>28.154379999999996</v>
      </c>
      <c r="L132" s="805">
        <v>29.492368394344734</v>
      </c>
      <c r="M132" s="805">
        <v>32.095140079887088</v>
      </c>
      <c r="N132" s="805">
        <v>34.861458988239015</v>
      </c>
      <c r="O132" s="805">
        <v>38.188003756154416</v>
      </c>
      <c r="P132" s="805">
        <v>42.071639327464297</v>
      </c>
      <c r="Q132" s="805">
        <v>46.514121812745444</v>
      </c>
      <c r="R132" s="805">
        <v>51.519745811704496</v>
      </c>
      <c r="S132" s="805"/>
      <c r="V132" s="803" t="s">
        <v>720</v>
      </c>
      <c r="W132" s="804" t="s">
        <v>1544</v>
      </c>
      <c r="X132" s="805">
        <v>274.82576158078592</v>
      </c>
      <c r="Y132" s="805">
        <v>279.93073670601427</v>
      </c>
      <c r="Z132" s="805">
        <v>280.92659837341574</v>
      </c>
      <c r="AA132" s="805">
        <v>268.70054481436432</v>
      </c>
      <c r="AB132" s="805">
        <v>249.78926635013278</v>
      </c>
      <c r="AC132" s="805">
        <v>257.18737852957582</v>
      </c>
      <c r="AD132" s="805">
        <v>254.4522426350851</v>
      </c>
      <c r="AE132" s="805">
        <v>266.54464699848199</v>
      </c>
      <c r="AF132" s="805">
        <v>290.06784631785439</v>
      </c>
      <c r="AG132" s="805">
        <v>315.06914451990997</v>
      </c>
      <c r="AH132" s="805">
        <v>345.13362388056657</v>
      </c>
      <c r="AI132" s="805">
        <v>380.23295054651294</v>
      </c>
      <c r="AJ132" s="805">
        <v>420.38299580578968</v>
      </c>
      <c r="AK132" s="805">
        <v>465.62257317610056</v>
      </c>
      <c r="AL132" s="805">
        <v>0</v>
      </c>
    </row>
    <row r="133" spans="2:38">
      <c r="C133" s="747" t="s">
        <v>1700</v>
      </c>
      <c r="D133" s="806" t="s">
        <v>721</v>
      </c>
      <c r="E133" s="748"/>
      <c r="F133" s="748"/>
      <c r="G133" s="748"/>
      <c r="H133" s="748"/>
      <c r="I133" s="748"/>
      <c r="J133" s="748"/>
      <c r="K133" s="748"/>
      <c r="L133" s="748"/>
      <c r="M133" s="748"/>
      <c r="N133" s="748"/>
      <c r="O133" s="748"/>
      <c r="P133" s="748"/>
      <c r="Q133" s="748"/>
      <c r="R133" s="748"/>
      <c r="S133" s="748"/>
      <c r="V133" s="747" t="s">
        <v>1700</v>
      </c>
      <c r="W133" s="806" t="s">
        <v>1544</v>
      </c>
      <c r="X133" s="748"/>
      <c r="Y133" s="748"/>
      <c r="Z133" s="748"/>
      <c r="AA133" s="748"/>
      <c r="AB133" s="748"/>
      <c r="AC133" s="748"/>
      <c r="AD133" s="748"/>
      <c r="AE133" s="748"/>
      <c r="AF133" s="748"/>
      <c r="AG133" s="748"/>
      <c r="AH133" s="748"/>
      <c r="AI133" s="748"/>
      <c r="AJ133" s="748"/>
      <c r="AK133" s="748"/>
      <c r="AL133" s="748"/>
    </row>
    <row r="134" spans="2:38" ht="25.5">
      <c r="C134" s="752" t="s">
        <v>1718</v>
      </c>
      <c r="D134" s="806" t="s">
        <v>721</v>
      </c>
      <c r="E134" s="748"/>
      <c r="F134" s="748"/>
      <c r="G134" s="748"/>
      <c r="H134" s="748"/>
      <c r="I134" s="748"/>
      <c r="J134" s="748"/>
      <c r="K134" s="748"/>
      <c r="L134" s="748"/>
      <c r="M134" s="748"/>
      <c r="N134" s="748"/>
      <c r="O134" s="748"/>
      <c r="P134" s="748"/>
      <c r="Q134" s="748"/>
      <c r="R134" s="748"/>
      <c r="S134" s="748"/>
      <c r="V134" s="752" t="s">
        <v>1718</v>
      </c>
      <c r="W134" s="806" t="s">
        <v>1544</v>
      </c>
      <c r="X134" s="748"/>
      <c r="Y134" s="748"/>
      <c r="Z134" s="748"/>
      <c r="AA134" s="748"/>
      <c r="AB134" s="748"/>
      <c r="AC134" s="748"/>
      <c r="AD134" s="748"/>
      <c r="AE134" s="748"/>
      <c r="AF134" s="748"/>
      <c r="AG134" s="748"/>
      <c r="AH134" s="748"/>
      <c r="AI134" s="748"/>
      <c r="AJ134" s="748"/>
      <c r="AK134" s="748"/>
      <c r="AL134" s="748"/>
    </row>
    <row r="135" spans="2:38" ht="25.5">
      <c r="C135" s="752" t="s">
        <v>1719</v>
      </c>
      <c r="D135" s="806" t="s">
        <v>721</v>
      </c>
      <c r="E135" s="748"/>
      <c r="F135" s="748"/>
      <c r="G135" s="748"/>
      <c r="H135" s="748"/>
      <c r="I135" s="748"/>
      <c r="J135" s="748"/>
      <c r="K135" s="748"/>
      <c r="L135" s="748"/>
      <c r="M135" s="748"/>
      <c r="N135" s="748"/>
      <c r="O135" s="748"/>
      <c r="P135" s="748"/>
      <c r="Q135" s="748"/>
      <c r="R135" s="748"/>
      <c r="S135" s="748"/>
      <c r="V135" s="752" t="s">
        <v>1719</v>
      </c>
      <c r="W135" s="806" t="s">
        <v>1544</v>
      </c>
      <c r="X135" s="748"/>
      <c r="Y135" s="748"/>
      <c r="Z135" s="748"/>
      <c r="AA135" s="748"/>
      <c r="AB135" s="748"/>
      <c r="AC135" s="748"/>
      <c r="AD135" s="748"/>
      <c r="AE135" s="748"/>
      <c r="AF135" s="748"/>
      <c r="AG135" s="748"/>
      <c r="AH135" s="748"/>
      <c r="AI135" s="748"/>
      <c r="AJ135" s="748"/>
      <c r="AK135" s="748"/>
      <c r="AL135" s="748"/>
    </row>
    <row r="136" spans="2:38">
      <c r="C136" s="769" t="s">
        <v>1703</v>
      </c>
      <c r="D136" s="806" t="s">
        <v>721</v>
      </c>
      <c r="E136" s="761">
        <v>13.934297801480128</v>
      </c>
      <c r="F136" s="761">
        <v>14.73591505755464</v>
      </c>
      <c r="G136" s="761">
        <v>13.784327410466696</v>
      </c>
      <c r="H136" s="761">
        <v>15.828629084010842</v>
      </c>
      <c r="I136" s="761">
        <v>12.296345541052633</v>
      </c>
      <c r="J136" s="761">
        <v>13.59898517345751</v>
      </c>
      <c r="K136" s="761">
        <v>13.860379999999999</v>
      </c>
      <c r="L136" s="761">
        <v>14.005554295431779</v>
      </c>
      <c r="M136" s="761">
        <v>16.616680354159143</v>
      </c>
      <c r="N136" s="761">
        <v>19.125862690076048</v>
      </c>
      <c r="O136" s="761">
        <v>22.191317268673174</v>
      </c>
      <c r="P136" s="761">
        <v>25.810720300756884</v>
      </c>
      <c r="Q136" s="761">
        <v>29.986385595215097</v>
      </c>
      <c r="R136" s="761">
        <v>34.723010309679125</v>
      </c>
      <c r="S136" s="748"/>
      <c r="V136" s="769" t="s">
        <v>1703</v>
      </c>
      <c r="W136" s="806" t="s">
        <v>1544</v>
      </c>
      <c r="X136" s="761">
        <v>125.93469737681151</v>
      </c>
      <c r="Y136" s="761">
        <v>133.17951358456119</v>
      </c>
      <c r="Z136" s="761">
        <v>124.57930250318161</v>
      </c>
      <c r="AA136" s="761">
        <v>143.05518957496105</v>
      </c>
      <c r="AB136" s="761">
        <v>111.13129463823289</v>
      </c>
      <c r="AC136" s="761">
        <v>122.90422573494907</v>
      </c>
      <c r="AD136" s="761">
        <v>125.26664678016283</v>
      </c>
      <c r="AE136" s="761">
        <v>126.57869574183717</v>
      </c>
      <c r="AF136" s="761">
        <v>150.17739979591644</v>
      </c>
      <c r="AG136" s="761">
        <v>172.85476198802999</v>
      </c>
      <c r="AH136" s="761">
        <v>200.55957353848959</v>
      </c>
      <c r="AI136" s="761">
        <v>233.27083262194046</v>
      </c>
      <c r="AJ136" s="761">
        <v>271.00945086423116</v>
      </c>
      <c r="AK136" s="761">
        <v>313.81788000087499</v>
      </c>
      <c r="AL136" s="807"/>
    </row>
    <row r="137" spans="2:38">
      <c r="C137" s="762" t="s">
        <v>1705</v>
      </c>
      <c r="D137" s="806" t="s">
        <v>721</v>
      </c>
      <c r="E137" s="748">
        <v>13.934297801480128</v>
      </c>
      <c r="F137" s="748">
        <v>14.73591505755464</v>
      </c>
      <c r="G137" s="748">
        <v>13.784327410466696</v>
      </c>
      <c r="H137" s="748">
        <v>15.828629084010842</v>
      </c>
      <c r="I137" s="748">
        <v>12.296345541052633</v>
      </c>
      <c r="J137" s="748">
        <v>13.59898517345751</v>
      </c>
      <c r="K137" s="748">
        <v>13.860379999999999</v>
      </c>
      <c r="L137" s="748">
        <v>14.005554295431779</v>
      </c>
      <c r="M137" s="748">
        <v>16.616680354159143</v>
      </c>
      <c r="N137" s="748">
        <v>19.125862690076048</v>
      </c>
      <c r="O137" s="748">
        <v>22.191317268673174</v>
      </c>
      <c r="P137" s="748">
        <v>25.810720300756884</v>
      </c>
      <c r="Q137" s="748">
        <v>29.986385595215097</v>
      </c>
      <c r="R137" s="748">
        <v>34.723010309679125</v>
      </c>
      <c r="S137" s="748"/>
      <c r="V137" s="762" t="s">
        <v>1705</v>
      </c>
      <c r="W137" s="806" t="s">
        <v>1544</v>
      </c>
      <c r="X137" s="779">
        <v>125.93469737681151</v>
      </c>
      <c r="Y137" s="779">
        <v>133.17951358456119</v>
      </c>
      <c r="Z137" s="779">
        <v>124.57930250318161</v>
      </c>
      <c r="AA137" s="779">
        <v>143.05518957496105</v>
      </c>
      <c r="AB137" s="779">
        <v>111.13129463823289</v>
      </c>
      <c r="AC137" s="779">
        <v>122.90422573494907</v>
      </c>
      <c r="AD137" s="779">
        <v>125.26664678016283</v>
      </c>
      <c r="AE137" s="779">
        <v>126.57869574183717</v>
      </c>
      <c r="AF137" s="779">
        <v>150.17739979591644</v>
      </c>
      <c r="AG137" s="779">
        <v>172.85476198802999</v>
      </c>
      <c r="AH137" s="779">
        <v>200.55957353848959</v>
      </c>
      <c r="AI137" s="779">
        <v>233.27083262194046</v>
      </c>
      <c r="AJ137" s="779">
        <v>271.00945086423116</v>
      </c>
      <c r="AK137" s="779">
        <v>313.81788000087499</v>
      </c>
      <c r="AL137" s="779">
        <v>0</v>
      </c>
    </row>
    <row r="138" spans="2:38" ht="25.5">
      <c r="C138" s="762" t="s">
        <v>1707</v>
      </c>
      <c r="D138" s="806" t="s">
        <v>721</v>
      </c>
      <c r="E138" s="748"/>
      <c r="F138" s="748"/>
      <c r="G138" s="748"/>
      <c r="H138" s="748"/>
      <c r="I138" s="748"/>
      <c r="J138" s="748"/>
      <c r="K138" s="748"/>
      <c r="L138" s="748"/>
      <c r="M138" s="748"/>
      <c r="N138" s="748"/>
      <c r="O138" s="748"/>
      <c r="P138" s="748"/>
      <c r="Q138" s="748"/>
      <c r="R138" s="748"/>
      <c r="S138" s="748"/>
      <c r="V138" s="762" t="s">
        <v>1707</v>
      </c>
      <c r="W138" s="806" t="s">
        <v>1544</v>
      </c>
      <c r="X138" s="807"/>
      <c r="Y138" s="807"/>
      <c r="Z138" s="807"/>
      <c r="AA138" s="807"/>
      <c r="AB138" s="807"/>
      <c r="AC138" s="807"/>
      <c r="AD138" s="807"/>
      <c r="AE138" s="807"/>
      <c r="AF138" s="807"/>
      <c r="AG138" s="807"/>
      <c r="AH138" s="807"/>
      <c r="AI138" s="807"/>
      <c r="AJ138" s="807"/>
      <c r="AK138" s="807"/>
      <c r="AL138" s="807"/>
    </row>
    <row r="139" spans="2:38">
      <c r="C139" s="747" t="s">
        <v>1093</v>
      </c>
      <c r="D139" s="806" t="s">
        <v>721</v>
      </c>
      <c r="E139" s="748"/>
      <c r="F139" s="748"/>
      <c r="G139" s="748"/>
      <c r="H139" s="748"/>
      <c r="I139" s="748"/>
      <c r="J139" s="748"/>
      <c r="K139" s="748"/>
      <c r="L139" s="748"/>
      <c r="M139" s="748"/>
      <c r="N139" s="748"/>
      <c r="O139" s="748"/>
      <c r="P139" s="748"/>
      <c r="Q139" s="748"/>
      <c r="R139" s="748"/>
      <c r="S139" s="748"/>
      <c r="V139" s="747" t="s">
        <v>1093</v>
      </c>
      <c r="W139" s="806" t="s">
        <v>1544</v>
      </c>
      <c r="X139" s="748"/>
      <c r="Y139" s="748"/>
      <c r="Z139" s="748"/>
      <c r="AA139" s="748"/>
      <c r="AB139" s="748"/>
      <c r="AC139" s="748"/>
      <c r="AD139" s="748"/>
      <c r="AE139" s="748"/>
      <c r="AF139" s="748"/>
      <c r="AG139" s="748"/>
      <c r="AH139" s="748"/>
      <c r="AI139" s="748"/>
      <c r="AJ139" s="748"/>
      <c r="AK139" s="748"/>
      <c r="AL139" s="748"/>
    </row>
    <row r="140" spans="2:38">
      <c r="C140" s="747" t="s">
        <v>1094</v>
      </c>
      <c r="D140" s="806" t="s">
        <v>721</v>
      </c>
      <c r="E140" s="748"/>
      <c r="F140" s="748"/>
      <c r="G140" s="748"/>
      <c r="H140" s="748"/>
      <c r="I140" s="748"/>
      <c r="J140" s="748"/>
      <c r="K140" s="748"/>
      <c r="L140" s="748"/>
      <c r="M140" s="748"/>
      <c r="N140" s="748"/>
      <c r="O140" s="748"/>
      <c r="P140" s="748"/>
      <c r="Q140" s="748"/>
      <c r="R140" s="748"/>
      <c r="S140" s="748"/>
      <c r="V140" s="747" t="s">
        <v>1094</v>
      </c>
      <c r="W140" s="806" t="s">
        <v>1544</v>
      </c>
      <c r="X140" s="748"/>
      <c r="Y140" s="748"/>
      <c r="Z140" s="748"/>
      <c r="AA140" s="748"/>
      <c r="AB140" s="748"/>
      <c r="AC140" s="748"/>
      <c r="AD140" s="748"/>
      <c r="AE140" s="748"/>
      <c r="AF140" s="748"/>
      <c r="AG140" s="748"/>
      <c r="AH140" s="748"/>
      <c r="AI140" s="748"/>
      <c r="AJ140" s="748"/>
      <c r="AK140" s="748"/>
      <c r="AL140" s="748"/>
    </row>
    <row r="141" spans="2:38">
      <c r="C141" s="747" t="s">
        <v>1720</v>
      </c>
      <c r="D141" s="806" t="s">
        <v>721</v>
      </c>
      <c r="E141" s="791">
        <v>16.474351166221901</v>
      </c>
      <c r="F141" s="791">
        <v>16.237584147181252</v>
      </c>
      <c r="G141" s="791">
        <v>17.299360910785119</v>
      </c>
      <c r="H141" s="791">
        <v>13.902282958921694</v>
      </c>
      <c r="I141" s="791">
        <v>15.34209007229949</v>
      </c>
      <c r="J141" s="791">
        <v>14.858029436981223</v>
      </c>
      <c r="K141" s="791">
        <v>14.293999999999999</v>
      </c>
      <c r="L141" s="791">
        <v>15.486814098912955</v>
      </c>
      <c r="M141" s="791">
        <v>15.478459725727941</v>
      </c>
      <c r="N141" s="791">
        <v>15.735596298162967</v>
      </c>
      <c r="O141" s="791">
        <v>15.996686487481245</v>
      </c>
      <c r="P141" s="791">
        <v>16.260919026707413</v>
      </c>
      <c r="Q141" s="791">
        <v>16.52773621753035</v>
      </c>
      <c r="R141" s="791">
        <v>16.796735502025367</v>
      </c>
      <c r="S141" s="748"/>
      <c r="V141" s="747" t="s">
        <v>1720</v>
      </c>
      <c r="W141" s="806" t="s">
        <v>1544</v>
      </c>
      <c r="X141" s="791">
        <v>148.89106420397439</v>
      </c>
      <c r="Y141" s="791">
        <v>146.75122312145305</v>
      </c>
      <c r="Z141" s="791">
        <v>156.34729587023412</v>
      </c>
      <c r="AA141" s="791">
        <v>125.6453552394033</v>
      </c>
      <c r="AB141" s="791">
        <v>138.6579717118999</v>
      </c>
      <c r="AC141" s="791">
        <v>134.28315279462674</v>
      </c>
      <c r="AD141" s="791">
        <v>129.18559585492227</v>
      </c>
      <c r="AE141" s="791">
        <v>139.96595125664484</v>
      </c>
      <c r="AF141" s="791">
        <v>139.89044652193795</v>
      </c>
      <c r="AG141" s="791">
        <v>142.21438253187995</v>
      </c>
      <c r="AH141" s="791">
        <v>144.57405034207699</v>
      </c>
      <c r="AI141" s="791">
        <v>146.96211792457251</v>
      </c>
      <c r="AJ141" s="791">
        <v>149.37354494155852</v>
      </c>
      <c r="AK141" s="791">
        <v>151.80469317522554</v>
      </c>
      <c r="AL141" s="791">
        <v>0</v>
      </c>
    </row>
    <row r="142" spans="2:38">
      <c r="C142" s="766" t="s">
        <v>1709</v>
      </c>
      <c r="D142" s="806" t="s">
        <v>721</v>
      </c>
      <c r="E142" s="748">
        <v>7.296945662114859</v>
      </c>
      <c r="F142" s="748">
        <v>6.8257375066375614</v>
      </c>
      <c r="G142" s="748">
        <v>7.8380369241192422</v>
      </c>
      <c r="H142" s="748">
        <v>6.0889171052631585</v>
      </c>
      <c r="I142" s="748">
        <v>6.7339595459837023</v>
      </c>
      <c r="J142" s="748">
        <v>6.863397306597057</v>
      </c>
      <c r="K142" s="748">
        <v>6.9</v>
      </c>
      <c r="L142" s="748">
        <v>6.9352848643879392</v>
      </c>
      <c r="M142" s="748">
        <v>7.2619445561260818</v>
      </c>
      <c r="N142" s="748">
        <v>7.4478221533527176</v>
      </c>
      <c r="O142" s="748">
        <v>7.6336997505792965</v>
      </c>
      <c r="P142" s="748">
        <v>7.8195773478058754</v>
      </c>
      <c r="Q142" s="748">
        <v>8.0054549450324544</v>
      </c>
      <c r="R142" s="748">
        <v>8.1913325422590333</v>
      </c>
      <c r="S142" s="748"/>
      <c r="V142" s="766" t="s">
        <v>1709</v>
      </c>
      <c r="W142" s="806" t="s">
        <v>1544</v>
      </c>
      <c r="X142" s="779">
        <v>65.947969307492542</v>
      </c>
      <c r="Y142" s="779">
        <v>61.689307887523775</v>
      </c>
      <c r="Z142" s="779">
        <v>70.838216760544739</v>
      </c>
      <c r="AA142" s="779">
        <v>55.030109441349488</v>
      </c>
      <c r="AB142" s="779">
        <v>60.859841640607698</v>
      </c>
      <c r="AC142" s="779">
        <v>62.029667737638832</v>
      </c>
      <c r="AD142" s="779">
        <v>62.360473723168028</v>
      </c>
      <c r="AE142" s="779">
        <v>62.679369499760725</v>
      </c>
      <c r="AF142" s="779">
        <v>65.631638068319361</v>
      </c>
      <c r="AG142" s="779">
        <v>67.311553288258082</v>
      </c>
      <c r="AH142" s="779">
        <v>68.991468508196306</v>
      </c>
      <c r="AI142" s="779">
        <v>70.671383728134515</v>
      </c>
      <c r="AJ142" s="779">
        <v>72.351298948072738</v>
      </c>
      <c r="AK142" s="779">
        <v>74.031214168010948</v>
      </c>
      <c r="AL142" s="779">
        <v>0</v>
      </c>
    </row>
    <row r="143" spans="2:38">
      <c r="C143" s="766" t="s">
        <v>1545</v>
      </c>
      <c r="D143" s="806" t="s">
        <v>721</v>
      </c>
      <c r="E143" s="748">
        <v>3.9</v>
      </c>
      <c r="F143" s="748">
        <v>4.3</v>
      </c>
      <c r="G143" s="748">
        <v>4.1500000000000004</v>
      </c>
      <c r="H143" s="748">
        <v>2.89</v>
      </c>
      <c r="I143" s="748">
        <v>2.9</v>
      </c>
      <c r="J143" s="748">
        <v>2.64</v>
      </c>
      <c r="K143" s="748">
        <v>2.1</v>
      </c>
      <c r="L143" s="748">
        <v>3.2685714285714291</v>
      </c>
      <c r="M143" s="748">
        <v>2.7468571428571433</v>
      </c>
      <c r="N143" s="748">
        <v>2.7425714285714307</v>
      </c>
      <c r="O143" s="748">
        <v>2.7382857142857162</v>
      </c>
      <c r="P143" s="748">
        <v>2.7340000000000018</v>
      </c>
      <c r="Q143" s="748">
        <v>2.7297142857142873</v>
      </c>
      <c r="R143" s="748">
        <v>2.7254285714285729</v>
      </c>
      <c r="S143" s="755"/>
      <c r="V143" s="766" t="s">
        <v>1545</v>
      </c>
      <c r="W143" s="806" t="s">
        <v>1544</v>
      </c>
      <c r="X143" s="779">
        <v>35.247224278312359</v>
      </c>
      <c r="Y143" s="779">
        <v>38.86232420429311</v>
      </c>
      <c r="Z143" s="779">
        <v>37.506661732050333</v>
      </c>
      <c r="AA143" s="779">
        <v>26.119096965210954</v>
      </c>
      <c r="AB143" s="779">
        <v>26.209474463360472</v>
      </c>
      <c r="AC143" s="779">
        <v>23.859659511472984</v>
      </c>
      <c r="AD143" s="779">
        <v>18.979274611398964</v>
      </c>
      <c r="AE143" s="779">
        <v>29.54053082372846</v>
      </c>
      <c r="AF143" s="779">
        <v>24.825407634556417</v>
      </c>
      <c r="AG143" s="779">
        <v>24.786674421063779</v>
      </c>
      <c r="AH143" s="779">
        <v>24.747941207571127</v>
      </c>
      <c r="AI143" s="779">
        <v>24.709207994078476</v>
      </c>
      <c r="AJ143" s="779">
        <v>24.670474780585824</v>
      </c>
      <c r="AK143" s="779">
        <v>24.631741567093169</v>
      </c>
      <c r="AL143" s="779">
        <v>0</v>
      </c>
    </row>
    <row r="144" spans="2:38">
      <c r="C144" s="766" t="s">
        <v>1711</v>
      </c>
      <c r="D144" s="806" t="s">
        <v>721</v>
      </c>
      <c r="E144" s="748">
        <v>1.0857596707737096</v>
      </c>
      <c r="F144" s="748">
        <v>1.1482216405436922</v>
      </c>
      <c r="G144" s="748">
        <v>1.0740739866658782</v>
      </c>
      <c r="H144" s="748">
        <v>1.2333658536585344</v>
      </c>
      <c r="I144" s="748">
        <v>0.95813052631578777</v>
      </c>
      <c r="J144" s="748">
        <v>1.0596321303841658</v>
      </c>
      <c r="K144" s="748">
        <v>1.0799999999999981</v>
      </c>
      <c r="L144" s="748">
        <v>1.0913119726202523</v>
      </c>
      <c r="M144" s="748">
        <v>1.0358166100780437</v>
      </c>
      <c r="N144" s="748">
        <v>1.0195927812388135</v>
      </c>
      <c r="O144" s="748">
        <v>1.003368952399569</v>
      </c>
      <c r="P144" s="748">
        <v>0.98714512356033879</v>
      </c>
      <c r="Q144" s="748">
        <v>0.97092129472110855</v>
      </c>
      <c r="R144" s="748">
        <v>0.9546974658818641</v>
      </c>
      <c r="S144" s="755"/>
      <c r="V144" s="766" t="s">
        <v>1711</v>
      </c>
      <c r="W144" s="806" t="s">
        <v>1544</v>
      </c>
      <c r="X144" s="779">
        <v>9.8128242636173155</v>
      </c>
      <c r="Y144" s="779">
        <v>10.377339919347508</v>
      </c>
      <c r="Z144" s="779">
        <v>9.7072119742341769</v>
      </c>
      <c r="AA144" s="779">
        <v>11.146852015670396</v>
      </c>
      <c r="AB144" s="779">
        <v>8.6593439869102653</v>
      </c>
      <c r="AC144" s="779">
        <v>9.5766900902965677</v>
      </c>
      <c r="AD144" s="779">
        <v>9.7607698001480205</v>
      </c>
      <c r="AE144" s="779">
        <v>9.8630045786034639</v>
      </c>
      <c r="AF144" s="779">
        <v>9.3614513760569302</v>
      </c>
      <c r="AG144" s="779">
        <v>9.2148244699673665</v>
      </c>
      <c r="AH144" s="779">
        <v>9.0681975638776731</v>
      </c>
      <c r="AI144" s="779">
        <v>8.9215706577881093</v>
      </c>
      <c r="AJ144" s="779">
        <v>8.7749437516985456</v>
      </c>
      <c r="AK144" s="779">
        <v>8.6283168456088521</v>
      </c>
      <c r="AL144" s="779">
        <v>0</v>
      </c>
    </row>
    <row r="145" spans="3:43">
      <c r="C145" s="766" t="s">
        <v>1712</v>
      </c>
      <c r="D145" s="806" t="s">
        <v>721</v>
      </c>
      <c r="E145" s="748"/>
      <c r="F145" s="748"/>
      <c r="G145" s="748"/>
      <c r="H145" s="748"/>
      <c r="I145" s="748"/>
      <c r="J145" s="748"/>
      <c r="K145" s="748"/>
      <c r="L145" s="755"/>
      <c r="M145" s="755"/>
      <c r="N145" s="755"/>
      <c r="O145" s="755"/>
      <c r="P145" s="755"/>
      <c r="Q145" s="755"/>
      <c r="R145" s="755"/>
      <c r="S145" s="755"/>
      <c r="V145" s="766" t="s">
        <v>1712</v>
      </c>
      <c r="W145" s="806" t="s">
        <v>1544</v>
      </c>
      <c r="X145" s="779">
        <v>0</v>
      </c>
      <c r="Y145" s="779">
        <v>0</v>
      </c>
      <c r="Z145" s="779">
        <v>0</v>
      </c>
      <c r="AA145" s="779">
        <v>0</v>
      </c>
      <c r="AB145" s="779">
        <v>0</v>
      </c>
      <c r="AC145" s="779">
        <v>0</v>
      </c>
      <c r="AD145" s="779">
        <v>0</v>
      </c>
      <c r="AE145" s="779">
        <v>0</v>
      </c>
      <c r="AF145" s="779">
        <v>0</v>
      </c>
      <c r="AG145" s="779">
        <v>0</v>
      </c>
      <c r="AH145" s="779">
        <v>0</v>
      </c>
      <c r="AI145" s="779">
        <v>0</v>
      </c>
      <c r="AJ145" s="779">
        <v>0</v>
      </c>
      <c r="AK145" s="779">
        <v>0</v>
      </c>
      <c r="AL145" s="779">
        <v>0</v>
      </c>
    </row>
    <row r="146" spans="3:43">
      <c r="C146" s="766" t="s">
        <v>1713</v>
      </c>
      <c r="D146" s="806" t="s">
        <v>721</v>
      </c>
      <c r="E146" s="765">
        <v>4.1916458333333333</v>
      </c>
      <c r="F146" s="765">
        <v>3.9636249999999995</v>
      </c>
      <c r="G146" s="765">
        <v>4.2372499999999995</v>
      </c>
      <c r="H146" s="765">
        <v>3.69</v>
      </c>
      <c r="I146" s="765">
        <v>4.75</v>
      </c>
      <c r="J146" s="765">
        <v>4.2949999999999999</v>
      </c>
      <c r="K146" s="765">
        <v>4.2140000000000004</v>
      </c>
      <c r="L146" s="765">
        <v>4.1916458333333333</v>
      </c>
      <c r="M146" s="765">
        <v>4.433841416666672</v>
      </c>
      <c r="N146" s="765">
        <v>4.5256099350000047</v>
      </c>
      <c r="O146" s="765">
        <v>4.6213320702166634</v>
      </c>
      <c r="P146" s="765">
        <v>4.7201965553411966</v>
      </c>
      <c r="Q146" s="765">
        <v>4.821645692062499</v>
      </c>
      <c r="R146" s="765">
        <v>4.9252769224558959</v>
      </c>
      <c r="S146" s="755"/>
      <c r="V146" s="766" t="s">
        <v>1713</v>
      </c>
      <c r="W146" s="736" t="s">
        <v>1544</v>
      </c>
      <c r="X146" s="779">
        <v>37.883046354552185</v>
      </c>
      <c r="Y146" s="779">
        <v>35.822251110288668</v>
      </c>
      <c r="Z146" s="779">
        <v>38.295205403404879</v>
      </c>
      <c r="AA146" s="779">
        <v>33.349296817172466</v>
      </c>
      <c r="AB146" s="779">
        <v>42.929311621021462</v>
      </c>
      <c r="AC146" s="779">
        <v>38.817135455218356</v>
      </c>
      <c r="AD146" s="779">
        <v>38.085077720207259</v>
      </c>
      <c r="AE146" s="779">
        <v>37.883046354552185</v>
      </c>
      <c r="AF146" s="779">
        <v>40.071949443005231</v>
      </c>
      <c r="AG146" s="779">
        <v>40.901330352590712</v>
      </c>
      <c r="AH146" s="779">
        <v>41.766443062431868</v>
      </c>
      <c r="AI146" s="779">
        <v>42.659955544571432</v>
      </c>
      <c r="AJ146" s="779">
        <v>43.576827461201411</v>
      </c>
      <c r="AK146" s="779">
        <v>44.513420594512574</v>
      </c>
      <c r="AL146" s="779">
        <v>0</v>
      </c>
      <c r="AN146" s="757"/>
      <c r="AO146" s="758"/>
      <c r="AP146" s="738"/>
      <c r="AQ146" s="739"/>
    </row>
    <row r="147" spans="3:43">
      <c r="C147" s="766" t="s">
        <v>1714</v>
      </c>
      <c r="D147" s="806" t="s">
        <v>721</v>
      </c>
      <c r="E147" s="748"/>
      <c r="F147" s="748"/>
      <c r="G147" s="748"/>
      <c r="H147" s="748"/>
      <c r="I147" s="748"/>
      <c r="J147" s="748"/>
      <c r="K147" s="748"/>
      <c r="L147" s="748"/>
      <c r="M147" s="748"/>
      <c r="N147" s="748"/>
      <c r="O147" s="748"/>
      <c r="P147" s="748"/>
      <c r="Q147" s="748"/>
      <c r="R147" s="748"/>
      <c r="S147" s="748"/>
      <c r="V147" s="766" t="s">
        <v>1714</v>
      </c>
      <c r="W147" s="806" t="s">
        <v>1544</v>
      </c>
      <c r="X147" s="779"/>
      <c r="Y147" s="779"/>
      <c r="Z147" s="779"/>
      <c r="AA147" s="779"/>
      <c r="AB147" s="779"/>
      <c r="AC147" s="779"/>
      <c r="AD147" s="779"/>
      <c r="AE147" s="779"/>
      <c r="AF147" s="779"/>
      <c r="AG147" s="779"/>
      <c r="AH147" s="779"/>
      <c r="AI147" s="779"/>
      <c r="AJ147" s="779"/>
      <c r="AK147" s="779"/>
      <c r="AL147" s="779"/>
    </row>
    <row r="148" spans="3:43">
      <c r="C148" s="747" t="s">
        <v>1095</v>
      </c>
      <c r="D148" s="806" t="s">
        <v>721</v>
      </c>
      <c r="E148" s="748"/>
      <c r="F148" s="748"/>
      <c r="G148" s="748"/>
      <c r="H148" s="748"/>
      <c r="I148" s="748"/>
      <c r="J148" s="748"/>
      <c r="K148" s="748"/>
      <c r="L148" s="748"/>
      <c r="M148" s="748"/>
      <c r="N148" s="748"/>
      <c r="O148" s="748"/>
      <c r="P148" s="748"/>
      <c r="Q148" s="748"/>
      <c r="R148" s="748"/>
      <c r="S148" s="748"/>
      <c r="V148" s="747" t="s">
        <v>1095</v>
      </c>
      <c r="W148" s="806" t="s">
        <v>1544</v>
      </c>
      <c r="X148" s="779"/>
      <c r="Y148" s="779"/>
      <c r="Z148" s="779"/>
      <c r="AA148" s="779"/>
      <c r="AB148" s="779"/>
      <c r="AC148" s="779"/>
      <c r="AD148" s="779"/>
      <c r="AE148" s="779"/>
      <c r="AF148" s="779"/>
      <c r="AG148" s="779"/>
      <c r="AH148" s="779"/>
      <c r="AI148" s="779"/>
      <c r="AJ148" s="779"/>
      <c r="AK148" s="779"/>
      <c r="AL148" s="779"/>
    </row>
    <row r="149" spans="3:43">
      <c r="C149" s="803" t="s">
        <v>722</v>
      </c>
      <c r="D149" s="804" t="s">
        <v>721</v>
      </c>
      <c r="E149" s="805">
        <v>80.498757346525181</v>
      </c>
      <c r="F149" s="805">
        <v>78.88776229290589</v>
      </c>
      <c r="G149" s="805">
        <v>82.802582058372806</v>
      </c>
      <c r="H149" s="805">
        <v>74.462526783178021</v>
      </c>
      <c r="I149" s="805">
        <v>87.46494698678967</v>
      </c>
      <c r="J149" s="805">
        <v>89.397896938674961</v>
      </c>
      <c r="K149" s="805">
        <v>80.731660000000005</v>
      </c>
      <c r="L149" s="805">
        <v>80.296806483990181</v>
      </c>
      <c r="M149" s="805">
        <v>82.840082710266159</v>
      </c>
      <c r="N149" s="805">
        <v>83.636970450542506</v>
      </c>
      <c r="O149" s="805">
        <v>84.265700144323745</v>
      </c>
      <c r="P149" s="805">
        <v>84.898642800255203</v>
      </c>
      <c r="Q149" s="805">
        <v>85.534969634112528</v>
      </c>
      <c r="R149" s="805">
        <v>86.174077862747566</v>
      </c>
      <c r="S149" s="805"/>
      <c r="V149" s="803" t="s">
        <v>722</v>
      </c>
      <c r="W149" s="804" t="s">
        <v>1544</v>
      </c>
      <c r="X149" s="805">
        <v>827.40672259570272</v>
      </c>
      <c r="Y149" s="805">
        <v>810.8481050297811</v>
      </c>
      <c r="Z149" s="805">
        <v>851.08659191417132</v>
      </c>
      <c r="AA149" s="805">
        <v>765.3633083632136</v>
      </c>
      <c r="AB149" s="805">
        <v>899.00872403306005</v>
      </c>
      <c r="AC149" s="805">
        <v>918.87655600152425</v>
      </c>
      <c r="AD149" s="805">
        <v>829.8006132288948</v>
      </c>
      <c r="AE149" s="805">
        <v>825.33097003996863</v>
      </c>
      <c r="AF149" s="805">
        <v>851.47204247888897</v>
      </c>
      <c r="AG149" s="805">
        <v>859.66285554474075</v>
      </c>
      <c r="AH149" s="805">
        <v>866.12525561746168</v>
      </c>
      <c r="AI149" s="805">
        <v>872.63095863447688</v>
      </c>
      <c r="AJ149" s="805">
        <v>879.17144593461171</v>
      </c>
      <c r="AK149" s="805">
        <v>885.74052180944193</v>
      </c>
      <c r="AL149" s="805">
        <v>0</v>
      </c>
    </row>
    <row r="150" spans="3:43">
      <c r="C150" s="747" t="s">
        <v>1700</v>
      </c>
      <c r="D150" s="806" t="s">
        <v>721</v>
      </c>
      <c r="E150" s="748"/>
      <c r="F150" s="748"/>
      <c r="G150" s="748"/>
      <c r="H150" s="748"/>
      <c r="I150" s="748"/>
      <c r="J150" s="748"/>
      <c r="K150" s="748"/>
      <c r="L150" s="748"/>
      <c r="M150" s="748"/>
      <c r="N150" s="748"/>
      <c r="O150" s="748"/>
      <c r="P150" s="748"/>
      <c r="Q150" s="748"/>
      <c r="R150" s="748"/>
      <c r="S150" s="748"/>
      <c r="V150" s="747" t="s">
        <v>1700</v>
      </c>
      <c r="W150" s="806" t="s">
        <v>1544</v>
      </c>
      <c r="X150" s="748"/>
      <c r="Y150" s="748"/>
      <c r="Z150" s="748"/>
      <c r="AA150" s="748"/>
      <c r="AB150" s="748"/>
      <c r="AC150" s="748"/>
      <c r="AD150" s="748"/>
      <c r="AE150" s="748"/>
      <c r="AF150" s="748"/>
      <c r="AG150" s="748"/>
      <c r="AH150" s="748"/>
      <c r="AI150" s="748"/>
      <c r="AJ150" s="748"/>
      <c r="AK150" s="748"/>
      <c r="AL150" s="748"/>
    </row>
    <row r="151" spans="3:43" ht="25.5">
      <c r="C151" s="752" t="s">
        <v>1718</v>
      </c>
      <c r="D151" s="806" t="s">
        <v>721</v>
      </c>
      <c r="E151" s="748"/>
      <c r="F151" s="748"/>
      <c r="G151" s="748"/>
      <c r="H151" s="748"/>
      <c r="I151" s="748"/>
      <c r="J151" s="748"/>
      <c r="K151" s="748"/>
      <c r="L151" s="748"/>
      <c r="M151" s="748"/>
      <c r="N151" s="748"/>
      <c r="O151" s="748"/>
      <c r="P151" s="748"/>
      <c r="Q151" s="748"/>
      <c r="R151" s="748"/>
      <c r="S151" s="748"/>
      <c r="V151" s="752" t="s">
        <v>1718</v>
      </c>
      <c r="W151" s="806" t="s">
        <v>1544</v>
      </c>
      <c r="X151" s="748"/>
      <c r="Y151" s="748"/>
      <c r="Z151" s="748"/>
      <c r="AA151" s="748"/>
      <c r="AB151" s="748"/>
      <c r="AC151" s="748"/>
      <c r="AD151" s="748"/>
      <c r="AE151" s="748"/>
      <c r="AF151" s="748"/>
      <c r="AG151" s="748"/>
      <c r="AH151" s="748"/>
      <c r="AI151" s="748"/>
      <c r="AJ151" s="748"/>
      <c r="AK151" s="748"/>
      <c r="AL151" s="748"/>
    </row>
    <row r="152" spans="3:43" ht="25.5">
      <c r="C152" s="752" t="s">
        <v>1719</v>
      </c>
      <c r="D152" s="806" t="s">
        <v>721</v>
      </c>
      <c r="E152" s="748"/>
      <c r="F152" s="748"/>
      <c r="G152" s="748"/>
      <c r="H152" s="748"/>
      <c r="I152" s="748"/>
      <c r="J152" s="748"/>
      <c r="K152" s="748"/>
      <c r="L152" s="748"/>
      <c r="M152" s="748"/>
      <c r="N152" s="748"/>
      <c r="O152" s="748"/>
      <c r="P152" s="748"/>
      <c r="Q152" s="748"/>
      <c r="R152" s="748"/>
      <c r="S152" s="748"/>
      <c r="V152" s="752" t="s">
        <v>1719</v>
      </c>
      <c r="W152" s="806" t="s">
        <v>1544</v>
      </c>
      <c r="X152" s="748"/>
      <c r="Y152" s="748"/>
      <c r="Z152" s="748"/>
      <c r="AA152" s="748"/>
      <c r="AB152" s="748"/>
      <c r="AC152" s="748"/>
      <c r="AD152" s="748"/>
      <c r="AE152" s="748"/>
      <c r="AF152" s="748"/>
      <c r="AG152" s="748"/>
      <c r="AH152" s="748"/>
      <c r="AI152" s="748"/>
      <c r="AJ152" s="748"/>
      <c r="AK152" s="748"/>
      <c r="AL152" s="748"/>
    </row>
    <row r="153" spans="3:43">
      <c r="C153" s="769" t="s">
        <v>1703</v>
      </c>
      <c r="D153" s="806" t="s">
        <v>721</v>
      </c>
      <c r="E153" s="761">
        <v>1.7259188940056058</v>
      </c>
      <c r="F153" s="761">
        <v>1.6216824673962253</v>
      </c>
      <c r="G153" s="761">
        <v>1.7483951139367095</v>
      </c>
      <c r="H153" s="761">
        <v>1.5120953377265238</v>
      </c>
      <c r="I153" s="761">
        <v>1.8798604608294931</v>
      </c>
      <c r="J153" s="761">
        <v>1.9948747446207349</v>
      </c>
      <c r="K153" s="761">
        <v>1.6856599999999999</v>
      </c>
      <c r="L153" s="761">
        <v>0</v>
      </c>
      <c r="M153" s="761">
        <v>0</v>
      </c>
      <c r="N153" s="761">
        <v>0</v>
      </c>
      <c r="O153" s="761">
        <v>0</v>
      </c>
      <c r="P153" s="761">
        <v>0</v>
      </c>
      <c r="Q153" s="761">
        <v>0</v>
      </c>
      <c r="R153" s="761">
        <v>0</v>
      </c>
      <c r="S153" s="748"/>
      <c r="V153" s="769" t="s">
        <v>1703</v>
      </c>
      <c r="W153" s="806"/>
      <c r="X153" s="761">
        <v>17.739862609404877</v>
      </c>
      <c r="Y153" s="761">
        <v>16.668468180982959</v>
      </c>
      <c r="Z153" s="761">
        <v>17.970884504432149</v>
      </c>
      <c r="AA153" s="761">
        <v>15.542076534856612</v>
      </c>
      <c r="AB153" s="761">
        <v>19.322151472929779</v>
      </c>
      <c r="AC153" s="761">
        <v>20.50432613922618</v>
      </c>
      <c r="AD153" s="761">
        <v>17.326061444734552</v>
      </c>
      <c r="AE153" s="761">
        <v>0</v>
      </c>
      <c r="AF153" s="761">
        <v>0</v>
      </c>
      <c r="AG153" s="761">
        <v>0</v>
      </c>
      <c r="AH153" s="761">
        <v>0</v>
      </c>
      <c r="AI153" s="761">
        <v>0</v>
      </c>
      <c r="AJ153" s="761">
        <v>0</v>
      </c>
      <c r="AK153" s="761">
        <v>0</v>
      </c>
      <c r="AL153" s="807"/>
    </row>
    <row r="154" spans="3:43">
      <c r="C154" s="762" t="s">
        <v>1705</v>
      </c>
      <c r="D154" s="806" t="s">
        <v>721</v>
      </c>
      <c r="E154" s="748">
        <v>1.7259188940056058</v>
      </c>
      <c r="F154" s="748">
        <v>1.6216824673962253</v>
      </c>
      <c r="G154" s="748">
        <v>1.7483951139367095</v>
      </c>
      <c r="H154" s="748">
        <v>1.5120953377265238</v>
      </c>
      <c r="I154" s="748">
        <v>1.8798604608294931</v>
      </c>
      <c r="J154" s="748">
        <v>1.9948747446207349</v>
      </c>
      <c r="K154" s="748">
        <v>1.6856599999999999</v>
      </c>
      <c r="L154" s="748"/>
      <c r="M154" s="748"/>
      <c r="N154" s="748"/>
      <c r="O154" s="748"/>
      <c r="P154" s="748"/>
      <c r="Q154" s="748"/>
      <c r="R154" s="748"/>
      <c r="S154" s="748"/>
      <c r="V154" s="762" t="s">
        <v>1705</v>
      </c>
      <c r="W154" s="806" t="s">
        <v>1544</v>
      </c>
      <c r="X154" s="779">
        <v>17.739862609404877</v>
      </c>
      <c r="Y154" s="779">
        <v>16.668468180982959</v>
      </c>
      <c r="Z154" s="779">
        <v>17.970884504432149</v>
      </c>
      <c r="AA154" s="779">
        <v>15.542076534856612</v>
      </c>
      <c r="AB154" s="779">
        <v>19.322151472929779</v>
      </c>
      <c r="AC154" s="779">
        <v>20.50432613922618</v>
      </c>
      <c r="AD154" s="779">
        <v>17.326061444734552</v>
      </c>
      <c r="AE154" s="779">
        <v>0</v>
      </c>
      <c r="AF154" s="779">
        <v>0</v>
      </c>
      <c r="AG154" s="779">
        <v>0</v>
      </c>
      <c r="AH154" s="779">
        <v>0</v>
      </c>
      <c r="AI154" s="779">
        <v>0</v>
      </c>
      <c r="AJ154" s="779">
        <v>0</v>
      </c>
      <c r="AK154" s="779">
        <v>0</v>
      </c>
      <c r="AL154" s="779">
        <v>0</v>
      </c>
    </row>
    <row r="155" spans="3:43" ht="25.5">
      <c r="C155" s="762" t="s">
        <v>1707</v>
      </c>
      <c r="D155" s="806" t="s">
        <v>721</v>
      </c>
      <c r="E155" s="748"/>
      <c r="F155" s="748"/>
      <c r="G155" s="748"/>
      <c r="H155" s="748"/>
      <c r="I155" s="748"/>
      <c r="J155" s="748"/>
      <c r="K155" s="748"/>
      <c r="L155" s="748"/>
      <c r="M155" s="748"/>
      <c r="N155" s="748"/>
      <c r="O155" s="748"/>
      <c r="P155" s="748"/>
      <c r="Q155" s="748"/>
      <c r="R155" s="748"/>
      <c r="S155" s="748"/>
      <c r="V155" s="762" t="s">
        <v>1707</v>
      </c>
      <c r="W155" s="806"/>
      <c r="X155" s="807"/>
      <c r="Y155" s="807"/>
      <c r="Z155" s="807"/>
      <c r="AA155" s="807"/>
      <c r="AB155" s="807"/>
      <c r="AC155" s="807"/>
      <c r="AD155" s="807"/>
      <c r="AE155" s="807"/>
      <c r="AF155" s="807"/>
      <c r="AG155" s="807"/>
      <c r="AH155" s="807"/>
      <c r="AI155" s="807"/>
      <c r="AJ155" s="807"/>
      <c r="AK155" s="807"/>
      <c r="AL155" s="807"/>
    </row>
    <row r="156" spans="3:43">
      <c r="C156" s="747" t="s">
        <v>1093</v>
      </c>
      <c r="D156" s="806" t="s">
        <v>721</v>
      </c>
      <c r="E156" s="748"/>
      <c r="F156" s="748"/>
      <c r="G156" s="748"/>
      <c r="H156" s="748"/>
      <c r="I156" s="748"/>
      <c r="J156" s="748"/>
      <c r="K156" s="748"/>
      <c r="L156" s="748"/>
      <c r="M156" s="748"/>
      <c r="N156" s="748"/>
      <c r="O156" s="748"/>
      <c r="P156" s="748"/>
      <c r="Q156" s="748"/>
      <c r="R156" s="748"/>
      <c r="S156" s="748"/>
      <c r="V156" s="747" t="s">
        <v>1093</v>
      </c>
      <c r="W156" s="806" t="s">
        <v>1544</v>
      </c>
      <c r="X156" s="748"/>
      <c r="Y156" s="748"/>
      <c r="Z156" s="748"/>
      <c r="AA156" s="748"/>
      <c r="AB156" s="748"/>
      <c r="AC156" s="748"/>
      <c r="AD156" s="748"/>
      <c r="AE156" s="748"/>
      <c r="AF156" s="748"/>
      <c r="AG156" s="748"/>
      <c r="AH156" s="748"/>
      <c r="AI156" s="748"/>
      <c r="AJ156" s="748"/>
      <c r="AK156" s="748"/>
      <c r="AL156" s="748"/>
    </row>
    <row r="157" spans="3:43">
      <c r="C157" s="747" t="s">
        <v>1094</v>
      </c>
      <c r="D157" s="806" t="s">
        <v>721</v>
      </c>
      <c r="E157" s="748"/>
      <c r="F157" s="748"/>
      <c r="G157" s="748"/>
      <c r="H157" s="748"/>
      <c r="I157" s="748"/>
      <c r="J157" s="748"/>
      <c r="K157" s="748"/>
      <c r="L157" s="748"/>
      <c r="M157" s="748"/>
      <c r="N157" s="748"/>
      <c r="O157" s="748"/>
      <c r="P157" s="748"/>
      <c r="Q157" s="748"/>
      <c r="R157" s="748"/>
      <c r="S157" s="748"/>
      <c r="V157" s="747" t="s">
        <v>1094</v>
      </c>
      <c r="W157" s="806" t="s">
        <v>1544</v>
      </c>
      <c r="X157" s="748"/>
      <c r="Y157" s="748"/>
      <c r="Z157" s="748"/>
      <c r="AA157" s="748"/>
      <c r="AB157" s="748"/>
      <c r="AC157" s="748"/>
      <c r="AD157" s="748"/>
      <c r="AE157" s="748"/>
      <c r="AF157" s="748"/>
      <c r="AG157" s="748"/>
      <c r="AH157" s="748"/>
      <c r="AI157" s="748"/>
      <c r="AJ157" s="748"/>
      <c r="AK157" s="748"/>
      <c r="AL157" s="748"/>
    </row>
    <row r="158" spans="3:43">
      <c r="C158" s="747" t="s">
        <v>1720</v>
      </c>
      <c r="D158" s="806" t="s">
        <v>721</v>
      </c>
      <c r="E158" s="791">
        <v>78.772838452519579</v>
      </c>
      <c r="F158" s="791">
        <v>77.266079825509664</v>
      </c>
      <c r="G158" s="791">
        <v>81.054186944436097</v>
      </c>
      <c r="H158" s="791">
        <v>72.9504314454515</v>
      </c>
      <c r="I158" s="791">
        <v>85.585086525960179</v>
      </c>
      <c r="J158" s="791">
        <v>87.40302219405423</v>
      </c>
      <c r="K158" s="791">
        <v>79.046000000000006</v>
      </c>
      <c r="L158" s="791">
        <v>80.296806483990181</v>
      </c>
      <c r="M158" s="791">
        <v>82.840082710266159</v>
      </c>
      <c r="N158" s="791">
        <v>83.636970450542506</v>
      </c>
      <c r="O158" s="791">
        <v>84.265700144323745</v>
      </c>
      <c r="P158" s="791">
        <v>84.898642800255203</v>
      </c>
      <c r="Q158" s="791">
        <v>85.534969634112528</v>
      </c>
      <c r="R158" s="791">
        <v>86.174077862747566</v>
      </c>
      <c r="S158" s="748"/>
      <c r="V158" s="747" t="s">
        <v>1720</v>
      </c>
      <c r="W158" s="806" t="s">
        <v>1544</v>
      </c>
      <c r="X158" s="791">
        <v>809.66685998629782</v>
      </c>
      <c r="Y158" s="791">
        <v>794.17963684879817</v>
      </c>
      <c r="Z158" s="791">
        <v>833.11570740973923</v>
      </c>
      <c r="AA158" s="791">
        <v>749.82123182835699</v>
      </c>
      <c r="AB158" s="791">
        <v>879.68657256013023</v>
      </c>
      <c r="AC158" s="791">
        <v>898.37222986229813</v>
      </c>
      <c r="AD158" s="791">
        <v>812.47455178416021</v>
      </c>
      <c r="AE158" s="791">
        <v>825.33097003996863</v>
      </c>
      <c r="AF158" s="791">
        <v>851.47204247888897</v>
      </c>
      <c r="AG158" s="791">
        <v>859.66285554474075</v>
      </c>
      <c r="AH158" s="791">
        <v>866.12525561746168</v>
      </c>
      <c r="AI158" s="791">
        <v>872.63095863447688</v>
      </c>
      <c r="AJ158" s="791">
        <v>879.17144593461171</v>
      </c>
      <c r="AK158" s="791">
        <v>885.74052180944193</v>
      </c>
      <c r="AL158" s="791">
        <v>0</v>
      </c>
    </row>
    <row r="159" spans="3:43">
      <c r="C159" s="766" t="s">
        <v>1709</v>
      </c>
      <c r="D159" s="806" t="s">
        <v>721</v>
      </c>
      <c r="E159" s="748">
        <v>0.97061223133864105</v>
      </c>
      <c r="F159" s="748">
        <v>1.046452506528244</v>
      </c>
      <c r="G159" s="748">
        <v>0.90502195050796252</v>
      </c>
      <c r="H159" s="748">
        <v>1.1251373762587471</v>
      </c>
      <c r="I159" s="748">
        <v>1.1939759268818373</v>
      </c>
      <c r="J159" s="748">
        <v>1.008904176232017</v>
      </c>
      <c r="K159" s="748">
        <v>1.0329999999999999</v>
      </c>
      <c r="L159" s="748">
        <v>1.0404434525353496</v>
      </c>
      <c r="M159" s="748">
        <v>1.0726428434737389</v>
      </c>
      <c r="N159" s="748">
        <v>1.0788035186369065</v>
      </c>
      <c r="O159" s="748">
        <v>1.084964193800074</v>
      </c>
      <c r="P159" s="748">
        <v>1.0911248689632433</v>
      </c>
      <c r="Q159" s="748">
        <v>1.0972855441264091</v>
      </c>
      <c r="R159" s="748">
        <v>1.1034462192895766</v>
      </c>
      <c r="S159" s="748"/>
      <c r="V159" s="766" t="s">
        <v>1709</v>
      </c>
      <c r="W159" s="806" t="s">
        <v>1544</v>
      </c>
      <c r="X159" s="779">
        <v>9.976440776422411</v>
      </c>
      <c r="Y159" s="779">
        <v>10.755965275977861</v>
      </c>
      <c r="Z159" s="779">
        <v>9.3022708751079524</v>
      </c>
      <c r="AA159" s="779">
        <v>11.564727949186949</v>
      </c>
      <c r="AB159" s="779">
        <v>12.272285201457352</v>
      </c>
      <c r="AC159" s="779">
        <v>10.370024648651107</v>
      </c>
      <c r="AD159" s="779">
        <v>10.61769364664926</v>
      </c>
      <c r="AE159" s="779">
        <v>10.694201196207555</v>
      </c>
      <c r="AF159" s="779">
        <v>11.025162734051225</v>
      </c>
      <c r="AG159" s="779">
        <v>11.088485252482041</v>
      </c>
      <c r="AH159" s="779">
        <v>11.151807770912859</v>
      </c>
      <c r="AI159" s="779">
        <v>11.215130289343694</v>
      </c>
      <c r="AJ159" s="779">
        <v>11.278452807774492</v>
      </c>
      <c r="AK159" s="779">
        <v>11.34177532620531</v>
      </c>
      <c r="AL159" s="779">
        <v>0</v>
      </c>
    </row>
    <row r="160" spans="3:43">
      <c r="C160" s="766" t="s">
        <v>1545</v>
      </c>
      <c r="D160" s="806" t="s">
        <v>721</v>
      </c>
      <c r="E160" s="748">
        <v>3.15</v>
      </c>
      <c r="F160" s="748">
        <v>4.75</v>
      </c>
      <c r="G160" s="748">
        <v>4.8</v>
      </c>
      <c r="H160" s="748">
        <v>3.6</v>
      </c>
      <c r="I160" s="748">
        <v>4.9000000000000004</v>
      </c>
      <c r="J160" s="748">
        <v>3.2</v>
      </c>
      <c r="K160" s="748">
        <v>4.5999999999999996</v>
      </c>
      <c r="L160" s="748">
        <v>4.1428571428571432</v>
      </c>
      <c r="M160" s="748">
        <v>4.0085714285714289</v>
      </c>
      <c r="N160" s="748">
        <v>4.1956746031746057</v>
      </c>
      <c r="O160" s="748">
        <v>4.2092222222222233</v>
      </c>
      <c r="P160" s="748">
        <v>4.2227698412698444</v>
      </c>
      <c r="Q160" s="748">
        <v>4.236317460317462</v>
      </c>
      <c r="R160" s="748">
        <v>4.2498650793650832</v>
      </c>
      <c r="S160" s="755"/>
      <c r="V160" s="766" t="s">
        <v>1545</v>
      </c>
      <c r="W160" s="806" t="s">
        <v>1544</v>
      </c>
      <c r="X160" s="779">
        <v>32.37728459530026</v>
      </c>
      <c r="Y160" s="779">
        <v>48.822889469103572</v>
      </c>
      <c r="Z160" s="779">
        <v>49.336814621409921</v>
      </c>
      <c r="AA160" s="779">
        <v>37.002610966057446</v>
      </c>
      <c r="AB160" s="779">
        <v>50.364664926022634</v>
      </c>
      <c r="AC160" s="779">
        <v>32.891209747606617</v>
      </c>
      <c r="AD160" s="779">
        <v>47.281114012184503</v>
      </c>
      <c r="AE160" s="779">
        <v>42.582369762526426</v>
      </c>
      <c r="AF160" s="779">
        <v>41.202113639189363</v>
      </c>
      <c r="AG160" s="779">
        <v>43.125254189288157</v>
      </c>
      <c r="AH160" s="779">
        <v>43.264503432936863</v>
      </c>
      <c r="AI160" s="779">
        <v>43.403752676585611</v>
      </c>
      <c r="AJ160" s="779">
        <v>43.543001920234317</v>
      </c>
      <c r="AK160" s="779">
        <v>43.682251163883059</v>
      </c>
      <c r="AL160" s="779">
        <v>0</v>
      </c>
    </row>
    <row r="161" spans="3:43">
      <c r="C161" s="766" t="s">
        <v>1711</v>
      </c>
      <c r="D161" s="806" t="s">
        <v>721</v>
      </c>
      <c r="E161" s="748">
        <v>64.016247054514267</v>
      </c>
      <c r="F161" s="748">
        <v>60.150002318981414</v>
      </c>
      <c r="G161" s="748">
        <v>64.849914993928138</v>
      </c>
      <c r="H161" s="748">
        <v>56.085294069192749</v>
      </c>
      <c r="I161" s="748">
        <v>69.726110599078339</v>
      </c>
      <c r="J161" s="748">
        <v>73.992118017822222</v>
      </c>
      <c r="K161" s="748">
        <v>62.523000000000003</v>
      </c>
      <c r="L161" s="748">
        <v>64.477526721931014</v>
      </c>
      <c r="M161" s="748">
        <v>67.447379118776553</v>
      </c>
      <c r="N161" s="748">
        <v>68.067870085953246</v>
      </c>
      <c r="O161" s="748">
        <v>68.688361053129938</v>
      </c>
      <c r="P161" s="748">
        <v>69.308852020306404</v>
      </c>
      <c r="Q161" s="748">
        <v>69.929342987483096</v>
      </c>
      <c r="R161" s="748">
        <v>70.549833954659562</v>
      </c>
      <c r="S161" s="755"/>
      <c r="V161" s="766" t="s">
        <v>1711</v>
      </c>
      <c r="W161" s="806" t="s">
        <v>1544</v>
      </c>
      <c r="X161" s="779">
        <v>657.99119035144781</v>
      </c>
      <c r="Y161" s="779">
        <v>618.25198206020059</v>
      </c>
      <c r="Z161" s="779">
        <v>666.56004880617172</v>
      </c>
      <c r="AA161" s="779">
        <v>576.47286593313004</v>
      </c>
      <c r="AB161" s="779">
        <v>716.68004018721945</v>
      </c>
      <c r="AC161" s="779">
        <v>760.52821043557913</v>
      </c>
      <c r="AD161" s="779">
        <v>642.64284595300262</v>
      </c>
      <c r="AE161" s="779">
        <v>662.73245481810727</v>
      </c>
      <c r="AF161" s="779">
        <v>693.25809172563197</v>
      </c>
      <c r="AG161" s="779">
        <v>699.63581002185197</v>
      </c>
      <c r="AH161" s="779">
        <v>706.01352831807185</v>
      </c>
      <c r="AI161" s="779">
        <v>712.39124661428946</v>
      </c>
      <c r="AJ161" s="779">
        <v>718.76896491050945</v>
      </c>
      <c r="AK161" s="779">
        <v>725.14668320672706</v>
      </c>
      <c r="AL161" s="779">
        <v>0</v>
      </c>
    </row>
    <row r="162" spans="3:43">
      <c r="C162" s="766" t="s">
        <v>1712</v>
      </c>
      <c r="D162" s="806" t="s">
        <v>721</v>
      </c>
      <c r="E162" s="748"/>
      <c r="F162" s="748"/>
      <c r="G162" s="748"/>
      <c r="H162" s="748"/>
      <c r="I162" s="748"/>
      <c r="J162" s="748"/>
      <c r="K162" s="748"/>
      <c r="L162" s="748"/>
      <c r="M162" s="748"/>
      <c r="N162" s="748"/>
      <c r="O162" s="748"/>
      <c r="P162" s="748"/>
      <c r="Q162" s="748"/>
      <c r="R162" s="748"/>
      <c r="S162" s="755"/>
      <c r="V162" s="766" t="s">
        <v>1712</v>
      </c>
      <c r="W162" s="806" t="s">
        <v>1544</v>
      </c>
      <c r="X162" s="779">
        <v>0</v>
      </c>
      <c r="Y162" s="779">
        <v>0</v>
      </c>
      <c r="Z162" s="779">
        <v>0</v>
      </c>
      <c r="AA162" s="779">
        <v>0</v>
      </c>
      <c r="AB162" s="779">
        <v>0</v>
      </c>
      <c r="AC162" s="779">
        <v>0</v>
      </c>
      <c r="AD162" s="779">
        <v>0</v>
      </c>
      <c r="AE162" s="779">
        <v>0</v>
      </c>
      <c r="AF162" s="779">
        <v>0</v>
      </c>
      <c r="AG162" s="779">
        <v>0</v>
      </c>
      <c r="AH162" s="779">
        <v>0</v>
      </c>
      <c r="AI162" s="779">
        <v>0</v>
      </c>
      <c r="AJ162" s="779">
        <v>0</v>
      </c>
      <c r="AK162" s="779">
        <v>0</v>
      </c>
      <c r="AL162" s="779">
        <v>0</v>
      </c>
    </row>
    <row r="163" spans="3:43">
      <c r="C163" s="766" t="s">
        <v>1713</v>
      </c>
      <c r="D163" s="806" t="s">
        <v>721</v>
      </c>
      <c r="E163" s="765">
        <v>10.635979166666667</v>
      </c>
      <c r="F163" s="765">
        <v>11.319625</v>
      </c>
      <c r="G163" s="765">
        <v>10.49925</v>
      </c>
      <c r="H163" s="765">
        <v>12.14</v>
      </c>
      <c r="I163" s="765">
        <v>9.7650000000000006</v>
      </c>
      <c r="J163" s="765">
        <v>9.202</v>
      </c>
      <c r="K163" s="765">
        <v>10.89</v>
      </c>
      <c r="L163" s="765">
        <v>10.635979166666667</v>
      </c>
      <c r="M163" s="765">
        <v>10.311489319444441</v>
      </c>
      <c r="N163" s="765">
        <v>10.294622242777747</v>
      </c>
      <c r="O163" s="765">
        <v>10.283152675171506</v>
      </c>
      <c r="P163" s="765">
        <v>10.275896069715715</v>
      </c>
      <c r="Q163" s="765">
        <v>10.272023642185557</v>
      </c>
      <c r="R163" s="765">
        <v>10.270932609433352</v>
      </c>
      <c r="S163" s="755"/>
      <c r="V163" s="766" t="s">
        <v>1713</v>
      </c>
      <c r="W163" s="736" t="s">
        <v>1544</v>
      </c>
      <c r="X163" s="779">
        <v>109.32194426312736</v>
      </c>
      <c r="Y163" s="779">
        <v>116.34880004351611</v>
      </c>
      <c r="Z163" s="779">
        <v>107.91657310704962</v>
      </c>
      <c r="AA163" s="779">
        <v>124.7810269799826</v>
      </c>
      <c r="AB163" s="779">
        <v>100.36958224543082</v>
      </c>
      <c r="AC163" s="779">
        <v>94.582785030461267</v>
      </c>
      <c r="AD163" s="779">
        <v>111.93289817232377</v>
      </c>
      <c r="AE163" s="779">
        <v>109.32194426312736</v>
      </c>
      <c r="AF163" s="779">
        <v>105.9866743800164</v>
      </c>
      <c r="AG163" s="779">
        <v>105.81330608111853</v>
      </c>
      <c r="AH163" s="779">
        <v>105.69541609554003</v>
      </c>
      <c r="AI163" s="779">
        <v>105.62082905425814</v>
      </c>
      <c r="AJ163" s="779">
        <v>105.5810262960935</v>
      </c>
      <c r="AK163" s="779">
        <v>105.56981211262654</v>
      </c>
      <c r="AL163" s="779">
        <v>0</v>
      </c>
      <c r="AN163" s="757"/>
      <c r="AO163" s="758"/>
      <c r="AP163" s="738"/>
      <c r="AQ163" s="739"/>
    </row>
    <row r="164" spans="3:43">
      <c r="C164" s="766" t="s">
        <v>1714</v>
      </c>
      <c r="D164" s="806" t="s">
        <v>721</v>
      </c>
      <c r="E164" s="748"/>
      <c r="F164" s="748"/>
      <c r="G164" s="748"/>
      <c r="H164" s="748"/>
      <c r="I164" s="748"/>
      <c r="J164" s="748"/>
      <c r="K164" s="748"/>
      <c r="L164" s="748"/>
      <c r="M164" s="748"/>
      <c r="N164" s="748"/>
      <c r="O164" s="748"/>
      <c r="P164" s="748"/>
      <c r="Q164" s="748"/>
      <c r="R164" s="748"/>
      <c r="S164" s="748"/>
      <c r="V164" s="766" t="s">
        <v>1714</v>
      </c>
      <c r="W164" s="806" t="s">
        <v>1544</v>
      </c>
      <c r="X164" s="779"/>
      <c r="Y164" s="779"/>
      <c r="Z164" s="779"/>
      <c r="AA164" s="779"/>
      <c r="AB164" s="779"/>
      <c r="AC164" s="779"/>
      <c r="AD164" s="779"/>
      <c r="AE164" s="779"/>
      <c r="AF164" s="779"/>
      <c r="AG164" s="779"/>
      <c r="AH164" s="779"/>
      <c r="AI164" s="779"/>
      <c r="AJ164" s="779"/>
      <c r="AK164" s="779"/>
      <c r="AL164" s="779"/>
    </row>
    <row r="165" spans="3:43">
      <c r="C165" s="747" t="s">
        <v>1095</v>
      </c>
      <c r="D165" s="806" t="s">
        <v>721</v>
      </c>
      <c r="E165" s="748"/>
      <c r="F165" s="748"/>
      <c r="G165" s="748"/>
      <c r="H165" s="748"/>
      <c r="I165" s="748"/>
      <c r="J165" s="748"/>
      <c r="K165" s="748"/>
      <c r="L165" s="748"/>
      <c r="M165" s="748"/>
      <c r="N165" s="748"/>
      <c r="O165" s="748"/>
      <c r="P165" s="748"/>
      <c r="Q165" s="748"/>
      <c r="R165" s="748"/>
      <c r="S165" s="748"/>
      <c r="V165" s="747" t="s">
        <v>1095</v>
      </c>
      <c r="W165" s="806" t="s">
        <v>1544</v>
      </c>
      <c r="X165" s="779"/>
      <c r="Y165" s="779"/>
      <c r="Z165" s="779"/>
      <c r="AA165" s="779"/>
      <c r="AB165" s="779"/>
      <c r="AC165" s="779"/>
      <c r="AD165" s="779"/>
      <c r="AE165" s="779"/>
      <c r="AF165" s="779"/>
      <c r="AG165" s="779"/>
      <c r="AH165" s="779"/>
      <c r="AI165" s="779"/>
      <c r="AJ165" s="779"/>
      <c r="AK165" s="779"/>
      <c r="AL165" s="779"/>
    </row>
    <row r="166" spans="3:43">
      <c r="C166" s="803" t="s">
        <v>723</v>
      </c>
      <c r="D166" s="804" t="s">
        <v>721</v>
      </c>
      <c r="E166" s="805">
        <v>8.8209083823416634</v>
      </c>
      <c r="F166" s="805">
        <v>9.2758229681682316</v>
      </c>
      <c r="G166" s="805">
        <v>8.7930050093534771</v>
      </c>
      <c r="H166" s="805">
        <v>9.1705806451612908</v>
      </c>
      <c r="I166" s="805">
        <v>9.5993333333333339</v>
      </c>
      <c r="J166" s="805">
        <v>9.798</v>
      </c>
      <c r="K166" s="805">
        <v>8.9557400000000005</v>
      </c>
      <c r="L166" s="805">
        <v>8.4707380357142856</v>
      </c>
      <c r="M166" s="805">
        <v>6.169784956026775</v>
      </c>
      <c r="N166" s="805">
        <v>6.2157863302872043</v>
      </c>
      <c r="O166" s="805">
        <v>6.2632538196832774</v>
      </c>
      <c r="P166" s="805">
        <v>6.3119167195791404</v>
      </c>
      <c r="Q166" s="805">
        <v>6.3615726588685568</v>
      </c>
      <c r="R166" s="805">
        <v>6.4120664241150509</v>
      </c>
      <c r="S166" s="805"/>
      <c r="V166" s="803" t="s">
        <v>723</v>
      </c>
      <c r="W166" s="804" t="s">
        <v>1544</v>
      </c>
      <c r="X166" s="805">
        <v>60.250805095368271</v>
      </c>
      <c r="Y166" s="805">
        <v>63.358078049313242</v>
      </c>
      <c r="Z166" s="805">
        <v>60.060212401901445</v>
      </c>
      <c r="AA166" s="805">
        <v>62.639225249076844</v>
      </c>
      <c r="AB166" s="805">
        <v>65.567800575953925</v>
      </c>
      <c r="AC166" s="805">
        <v>66.924784017278625</v>
      </c>
      <c r="AD166" s="805">
        <v>61.171766198704105</v>
      </c>
      <c r="AE166" s="805">
        <v>57.85898280334002</v>
      </c>
      <c r="AF166" s="805">
        <v>42.142429640247677</v>
      </c>
      <c r="AG166" s="805">
        <v>42.456639891000606</v>
      </c>
      <c r="AH166" s="805">
        <v>42.780864373106617</v>
      </c>
      <c r="AI166" s="805">
        <v>43.113254051121018</v>
      </c>
      <c r="AJ166" s="805">
        <v>43.452426638600024</v>
      </c>
      <c r="AK166" s="805">
        <v>43.79732195737332</v>
      </c>
      <c r="AL166" s="805">
        <v>0</v>
      </c>
    </row>
    <row r="167" spans="3:43">
      <c r="C167" s="747" t="s">
        <v>1700</v>
      </c>
      <c r="D167" s="806" t="s">
        <v>721</v>
      </c>
      <c r="E167" s="748"/>
      <c r="F167" s="748"/>
      <c r="G167" s="748"/>
      <c r="H167" s="748"/>
      <c r="I167" s="748"/>
      <c r="J167" s="748"/>
      <c r="K167" s="748"/>
      <c r="L167" s="748"/>
      <c r="M167" s="748"/>
      <c r="N167" s="748"/>
      <c r="O167" s="748"/>
      <c r="P167" s="748"/>
      <c r="Q167" s="748"/>
      <c r="R167" s="748"/>
      <c r="S167" s="748"/>
      <c r="V167" s="747" t="s">
        <v>1700</v>
      </c>
      <c r="W167" s="806" t="s">
        <v>1544</v>
      </c>
      <c r="X167" s="748"/>
      <c r="Y167" s="748"/>
      <c r="Z167" s="748"/>
      <c r="AA167" s="748"/>
      <c r="AB167" s="748"/>
      <c r="AC167" s="748"/>
      <c r="AD167" s="748"/>
      <c r="AE167" s="748"/>
      <c r="AF167" s="748"/>
      <c r="AG167" s="748"/>
      <c r="AH167" s="748"/>
      <c r="AI167" s="748"/>
      <c r="AJ167" s="748"/>
      <c r="AK167" s="748"/>
      <c r="AL167" s="748"/>
    </row>
    <row r="168" spans="3:43" ht="25.5">
      <c r="C168" s="752" t="s">
        <v>1718</v>
      </c>
      <c r="D168" s="806" t="s">
        <v>721</v>
      </c>
      <c r="E168" s="748"/>
      <c r="F168" s="748"/>
      <c r="G168" s="748"/>
      <c r="H168" s="748"/>
      <c r="I168" s="748"/>
      <c r="J168" s="748"/>
      <c r="K168" s="748"/>
      <c r="L168" s="748"/>
      <c r="M168" s="748"/>
      <c r="N168" s="748"/>
      <c r="O168" s="748"/>
      <c r="P168" s="748"/>
      <c r="Q168" s="748"/>
      <c r="R168" s="748"/>
      <c r="S168" s="748"/>
      <c r="V168" s="752" t="s">
        <v>1718</v>
      </c>
      <c r="W168" s="806" t="s">
        <v>1544</v>
      </c>
      <c r="X168" s="748"/>
      <c r="Y168" s="748"/>
      <c r="Z168" s="748"/>
      <c r="AA168" s="748"/>
      <c r="AB168" s="748"/>
      <c r="AC168" s="748"/>
      <c r="AD168" s="748"/>
      <c r="AE168" s="748"/>
      <c r="AF168" s="748"/>
      <c r="AG168" s="748"/>
      <c r="AH168" s="748"/>
      <c r="AI168" s="748"/>
      <c r="AJ168" s="748"/>
      <c r="AK168" s="748"/>
      <c r="AL168" s="748"/>
    </row>
    <row r="169" spans="3:43" ht="25.5">
      <c r="C169" s="752" t="s">
        <v>1719</v>
      </c>
      <c r="D169" s="806" t="s">
        <v>721</v>
      </c>
      <c r="E169" s="748"/>
      <c r="F169" s="748"/>
      <c r="G169" s="748"/>
      <c r="H169" s="748"/>
      <c r="I169" s="748"/>
      <c r="J169" s="748"/>
      <c r="K169" s="748"/>
      <c r="L169" s="748"/>
      <c r="M169" s="748"/>
      <c r="N169" s="748"/>
      <c r="O169" s="748"/>
      <c r="P169" s="748"/>
      <c r="Q169" s="748"/>
      <c r="R169" s="748"/>
      <c r="S169" s="748"/>
      <c r="V169" s="752" t="s">
        <v>1719</v>
      </c>
      <c r="W169" s="806" t="s">
        <v>1544</v>
      </c>
      <c r="X169" s="748"/>
      <c r="Y169" s="748"/>
      <c r="Z169" s="748"/>
      <c r="AA169" s="748"/>
      <c r="AB169" s="748"/>
      <c r="AC169" s="748"/>
      <c r="AD169" s="748"/>
      <c r="AE169" s="748"/>
      <c r="AF169" s="748"/>
      <c r="AG169" s="748"/>
      <c r="AH169" s="748"/>
      <c r="AI169" s="748"/>
      <c r="AJ169" s="748"/>
      <c r="AK169" s="748"/>
      <c r="AL169" s="748"/>
    </row>
    <row r="170" spans="3:43">
      <c r="C170" s="769" t="s">
        <v>1703</v>
      </c>
      <c r="D170" s="806" t="s">
        <v>721</v>
      </c>
      <c r="E170" s="761">
        <v>0</v>
      </c>
      <c r="F170" s="761">
        <v>0</v>
      </c>
      <c r="G170" s="761">
        <v>0</v>
      </c>
      <c r="H170" s="761">
        <v>0</v>
      </c>
      <c r="I170" s="761">
        <v>0</v>
      </c>
      <c r="J170" s="761">
        <v>0</v>
      </c>
      <c r="K170" s="761">
        <v>0</v>
      </c>
      <c r="L170" s="761">
        <v>0</v>
      </c>
      <c r="M170" s="761">
        <v>0</v>
      </c>
      <c r="N170" s="761">
        <v>0</v>
      </c>
      <c r="O170" s="761">
        <v>0</v>
      </c>
      <c r="P170" s="761">
        <v>0</v>
      </c>
      <c r="Q170" s="761">
        <v>0</v>
      </c>
      <c r="R170" s="761">
        <v>0</v>
      </c>
      <c r="S170" s="748"/>
      <c r="V170" s="769" t="s">
        <v>1703</v>
      </c>
      <c r="W170" s="806"/>
      <c r="X170" s="761">
        <v>0</v>
      </c>
      <c r="Y170" s="761">
        <v>0</v>
      </c>
      <c r="Z170" s="761">
        <v>0</v>
      </c>
      <c r="AA170" s="761">
        <v>0</v>
      </c>
      <c r="AB170" s="761">
        <v>0</v>
      </c>
      <c r="AC170" s="761">
        <v>0</v>
      </c>
      <c r="AD170" s="761">
        <v>0</v>
      </c>
      <c r="AE170" s="761">
        <v>0</v>
      </c>
      <c r="AF170" s="761">
        <v>0</v>
      </c>
      <c r="AG170" s="761">
        <v>0</v>
      </c>
      <c r="AH170" s="761">
        <v>0</v>
      </c>
      <c r="AI170" s="761">
        <v>0</v>
      </c>
      <c r="AJ170" s="761">
        <v>0</v>
      </c>
      <c r="AK170" s="761">
        <v>0</v>
      </c>
      <c r="AL170" s="807"/>
    </row>
    <row r="171" spans="3:43">
      <c r="C171" s="762" t="s">
        <v>1705</v>
      </c>
      <c r="D171" s="806" t="s">
        <v>721</v>
      </c>
      <c r="E171" s="748">
        <v>0</v>
      </c>
      <c r="F171" s="748">
        <v>0</v>
      </c>
      <c r="G171" s="748">
        <v>0</v>
      </c>
      <c r="H171" s="748">
        <v>0</v>
      </c>
      <c r="I171" s="748">
        <v>0</v>
      </c>
      <c r="J171" s="748">
        <v>0</v>
      </c>
      <c r="K171" s="748">
        <v>0</v>
      </c>
      <c r="L171" s="748"/>
      <c r="M171" s="748"/>
      <c r="N171" s="748"/>
      <c r="O171" s="748"/>
      <c r="P171" s="748"/>
      <c r="Q171" s="748"/>
      <c r="R171" s="748"/>
      <c r="S171" s="748"/>
      <c r="V171" s="762" t="s">
        <v>1705</v>
      </c>
      <c r="W171" s="806" t="s">
        <v>1544</v>
      </c>
      <c r="X171" s="779">
        <v>0</v>
      </c>
      <c r="Y171" s="779">
        <v>0</v>
      </c>
      <c r="Z171" s="779">
        <v>0</v>
      </c>
      <c r="AA171" s="779">
        <v>0</v>
      </c>
      <c r="AB171" s="779">
        <v>0</v>
      </c>
      <c r="AC171" s="779">
        <v>0</v>
      </c>
      <c r="AD171" s="779">
        <v>0</v>
      </c>
      <c r="AE171" s="779">
        <v>0</v>
      </c>
      <c r="AF171" s="779">
        <v>0</v>
      </c>
      <c r="AG171" s="779">
        <v>0</v>
      </c>
      <c r="AH171" s="779">
        <v>0</v>
      </c>
      <c r="AI171" s="779">
        <v>0</v>
      </c>
      <c r="AJ171" s="779">
        <v>0</v>
      </c>
      <c r="AK171" s="779">
        <v>0</v>
      </c>
      <c r="AL171" s="779">
        <v>0</v>
      </c>
    </row>
    <row r="172" spans="3:43" ht="25.5">
      <c r="C172" s="762" t="s">
        <v>1707</v>
      </c>
      <c r="D172" s="806" t="s">
        <v>721</v>
      </c>
      <c r="E172" s="748"/>
      <c r="F172" s="748"/>
      <c r="G172" s="748"/>
      <c r="H172" s="748"/>
      <c r="I172" s="748"/>
      <c r="J172" s="748"/>
      <c r="K172" s="748"/>
      <c r="L172" s="748"/>
      <c r="M172" s="748"/>
      <c r="N172" s="748"/>
      <c r="O172" s="748"/>
      <c r="P172" s="748"/>
      <c r="Q172" s="748"/>
      <c r="R172" s="748"/>
      <c r="S172" s="748"/>
      <c r="V172" s="762" t="s">
        <v>1707</v>
      </c>
      <c r="W172" s="806"/>
      <c r="X172" s="807"/>
      <c r="Y172" s="807"/>
      <c r="Z172" s="807"/>
      <c r="AA172" s="807"/>
      <c r="AB172" s="807"/>
      <c r="AC172" s="807"/>
      <c r="AD172" s="807"/>
      <c r="AE172" s="807"/>
      <c r="AF172" s="807"/>
      <c r="AG172" s="807"/>
      <c r="AH172" s="807"/>
      <c r="AI172" s="807"/>
      <c r="AJ172" s="807"/>
      <c r="AK172" s="807"/>
      <c r="AL172" s="807"/>
    </row>
    <row r="173" spans="3:43">
      <c r="C173" s="747" t="s">
        <v>1093</v>
      </c>
      <c r="D173" s="806" t="s">
        <v>721</v>
      </c>
      <c r="E173" s="748"/>
      <c r="F173" s="748"/>
      <c r="G173" s="748"/>
      <c r="H173" s="748"/>
      <c r="I173" s="748"/>
      <c r="J173" s="748"/>
      <c r="K173" s="748"/>
      <c r="L173" s="748"/>
      <c r="M173" s="748"/>
      <c r="N173" s="748"/>
      <c r="O173" s="748"/>
      <c r="P173" s="748"/>
      <c r="Q173" s="748"/>
      <c r="R173" s="748"/>
      <c r="S173" s="748"/>
      <c r="V173" s="747" t="s">
        <v>1093</v>
      </c>
      <c r="W173" s="806" t="s">
        <v>1544</v>
      </c>
      <c r="X173" s="748"/>
      <c r="Y173" s="748"/>
      <c r="Z173" s="748"/>
      <c r="AA173" s="748"/>
      <c r="AB173" s="748"/>
      <c r="AC173" s="748"/>
      <c r="AD173" s="748"/>
      <c r="AE173" s="748"/>
      <c r="AF173" s="748"/>
      <c r="AG173" s="748"/>
      <c r="AH173" s="748"/>
      <c r="AI173" s="748"/>
      <c r="AJ173" s="748"/>
      <c r="AK173" s="748"/>
      <c r="AL173" s="748"/>
    </row>
    <row r="174" spans="3:43">
      <c r="C174" s="747" t="s">
        <v>1094</v>
      </c>
      <c r="D174" s="806" t="s">
        <v>721</v>
      </c>
      <c r="E174" s="748"/>
      <c r="F174" s="748"/>
      <c r="G174" s="748"/>
      <c r="H174" s="748"/>
      <c r="I174" s="748"/>
      <c r="J174" s="748"/>
      <c r="K174" s="748"/>
      <c r="L174" s="748"/>
      <c r="M174" s="748"/>
      <c r="N174" s="748"/>
      <c r="O174" s="748"/>
      <c r="P174" s="748"/>
      <c r="Q174" s="748"/>
      <c r="R174" s="748"/>
      <c r="S174" s="748"/>
      <c r="V174" s="747" t="s">
        <v>1094</v>
      </c>
      <c r="W174" s="806" t="s">
        <v>1544</v>
      </c>
      <c r="X174" s="748"/>
      <c r="Y174" s="748"/>
      <c r="Z174" s="748"/>
      <c r="AA174" s="748"/>
      <c r="AB174" s="748"/>
      <c r="AC174" s="748"/>
      <c r="AD174" s="748"/>
      <c r="AE174" s="748"/>
      <c r="AF174" s="748"/>
      <c r="AG174" s="748"/>
      <c r="AH174" s="748"/>
      <c r="AI174" s="748"/>
      <c r="AJ174" s="748"/>
      <c r="AK174" s="748"/>
      <c r="AL174" s="748"/>
    </row>
    <row r="175" spans="3:43">
      <c r="C175" s="747" t="s">
        <v>1720</v>
      </c>
      <c r="D175" s="806" t="s">
        <v>721</v>
      </c>
      <c r="E175" s="791">
        <v>8.8209083823416634</v>
      </c>
      <c r="F175" s="791">
        <v>9.2758229681682316</v>
      </c>
      <c r="G175" s="791">
        <v>8.7930050093534771</v>
      </c>
      <c r="H175" s="791">
        <v>9.1705806451612908</v>
      </c>
      <c r="I175" s="791">
        <v>9.5993333333333339</v>
      </c>
      <c r="J175" s="791">
        <v>9.798</v>
      </c>
      <c r="K175" s="791">
        <v>8.9557400000000005</v>
      </c>
      <c r="L175" s="791">
        <v>8.4707380357142856</v>
      </c>
      <c r="M175" s="791">
        <v>6.169784956026775</v>
      </c>
      <c r="N175" s="791">
        <v>6.2157863302872043</v>
      </c>
      <c r="O175" s="791">
        <v>6.2632538196832774</v>
      </c>
      <c r="P175" s="791">
        <v>6.3119167195791404</v>
      </c>
      <c r="Q175" s="791">
        <v>6.3615726588685568</v>
      </c>
      <c r="R175" s="791">
        <v>6.4120664241150509</v>
      </c>
      <c r="S175" s="748"/>
      <c r="V175" s="747" t="s">
        <v>1720</v>
      </c>
      <c r="W175" s="806" t="s">
        <v>1544</v>
      </c>
      <c r="X175" s="791">
        <v>60.250805095368271</v>
      </c>
      <c r="Y175" s="791">
        <v>63.358078049313242</v>
      </c>
      <c r="Z175" s="791">
        <v>60.060212401901445</v>
      </c>
      <c r="AA175" s="791">
        <v>62.639225249076844</v>
      </c>
      <c r="AB175" s="791">
        <v>65.567800575953925</v>
      </c>
      <c r="AC175" s="791">
        <v>66.924784017278625</v>
      </c>
      <c r="AD175" s="791">
        <v>61.171766198704105</v>
      </c>
      <c r="AE175" s="791">
        <v>57.85898280334002</v>
      </c>
      <c r="AF175" s="791">
        <v>42.142429640247677</v>
      </c>
      <c r="AG175" s="791">
        <v>42.456639891000606</v>
      </c>
      <c r="AH175" s="791">
        <v>42.780864373106617</v>
      </c>
      <c r="AI175" s="791">
        <v>43.113254051121018</v>
      </c>
      <c r="AJ175" s="791">
        <v>43.452426638600024</v>
      </c>
      <c r="AK175" s="791">
        <v>43.79732195737332</v>
      </c>
      <c r="AL175" s="791">
        <v>0</v>
      </c>
    </row>
    <row r="176" spans="3:43">
      <c r="C176" s="766" t="s">
        <v>1709</v>
      </c>
      <c r="D176" s="806" t="s">
        <v>721</v>
      </c>
      <c r="E176" s="748"/>
      <c r="F176" s="748"/>
      <c r="G176" s="748"/>
      <c r="H176" s="748"/>
      <c r="I176" s="748"/>
      <c r="J176" s="748"/>
      <c r="K176" s="748"/>
      <c r="L176" s="748"/>
      <c r="M176" s="748"/>
      <c r="N176" s="748"/>
      <c r="O176" s="748"/>
      <c r="P176" s="748"/>
      <c r="Q176" s="748"/>
      <c r="R176" s="748"/>
      <c r="S176" s="748"/>
      <c r="V176" s="766" t="s">
        <v>1709</v>
      </c>
      <c r="W176" s="806" t="s">
        <v>1544</v>
      </c>
      <c r="X176" s="779">
        <v>0</v>
      </c>
      <c r="Y176" s="779">
        <v>0</v>
      </c>
      <c r="Z176" s="779">
        <v>0</v>
      </c>
      <c r="AA176" s="779">
        <v>0</v>
      </c>
      <c r="AB176" s="779">
        <v>0</v>
      </c>
      <c r="AC176" s="779">
        <v>0</v>
      </c>
      <c r="AD176" s="779">
        <v>0</v>
      </c>
      <c r="AE176" s="779">
        <v>0</v>
      </c>
      <c r="AF176" s="779">
        <v>0</v>
      </c>
      <c r="AG176" s="779">
        <v>0</v>
      </c>
      <c r="AH176" s="779">
        <v>0</v>
      </c>
      <c r="AI176" s="779">
        <v>0</v>
      </c>
      <c r="AJ176" s="779">
        <v>0</v>
      </c>
      <c r="AK176" s="779">
        <v>0</v>
      </c>
      <c r="AL176" s="779">
        <v>0</v>
      </c>
    </row>
    <row r="177" spans="3:43">
      <c r="C177" s="766" t="s">
        <v>1545</v>
      </c>
      <c r="D177" s="806" t="s">
        <v>721</v>
      </c>
      <c r="E177" s="748">
        <v>0.91500000000000004</v>
      </c>
      <c r="F177" s="748">
        <v>1.3</v>
      </c>
      <c r="G177" s="748">
        <v>0.9</v>
      </c>
      <c r="H177" s="748">
        <v>1.1000000000000001</v>
      </c>
      <c r="I177" s="748">
        <v>1.3</v>
      </c>
      <c r="J177" s="748">
        <v>1.8</v>
      </c>
      <c r="K177" s="748">
        <v>1.3</v>
      </c>
      <c r="L177" s="748">
        <v>1.2307142857142856</v>
      </c>
      <c r="M177" s="748">
        <v>1.5044642857142776</v>
      </c>
      <c r="N177" s="748">
        <v>1.5652976190476124</v>
      </c>
      <c r="O177" s="748">
        <v>1.6261309523809473</v>
      </c>
      <c r="P177" s="748">
        <v>1.6869642857142821</v>
      </c>
      <c r="Q177" s="748">
        <v>1.747797619047617</v>
      </c>
      <c r="R177" s="748">
        <v>1.8086309523809518</v>
      </c>
      <c r="S177" s="755"/>
      <c r="V177" s="766" t="s">
        <v>1545</v>
      </c>
      <c r="W177" s="806" t="s">
        <v>1544</v>
      </c>
      <c r="X177" s="779">
        <v>6.2498650107991365</v>
      </c>
      <c r="Y177" s="779">
        <v>8.879589632829374</v>
      </c>
      <c r="Z177" s="779">
        <v>6.1474082073434122</v>
      </c>
      <c r="AA177" s="779">
        <v>7.5134989200863931</v>
      </c>
      <c r="AB177" s="779">
        <v>8.879589632829374</v>
      </c>
      <c r="AC177" s="779">
        <v>12.294816414686824</v>
      </c>
      <c r="AD177" s="779">
        <v>8.879589632829374</v>
      </c>
      <c r="AE177" s="779">
        <v>8.4063367787719834</v>
      </c>
      <c r="AF177" s="779">
        <v>10.276173441838884</v>
      </c>
      <c r="AG177" s="779">
        <v>10.691692700298216</v>
      </c>
      <c r="AH177" s="779">
        <v>11.107211958757549</v>
      </c>
      <c r="AI177" s="779">
        <v>11.522731217216883</v>
      </c>
      <c r="AJ177" s="779">
        <v>11.938250475676217</v>
      </c>
      <c r="AK177" s="779">
        <v>12.35376973413555</v>
      </c>
      <c r="AL177" s="779">
        <v>0</v>
      </c>
    </row>
    <row r="178" spans="3:43">
      <c r="C178" s="766" t="s">
        <v>1711</v>
      </c>
      <c r="D178" s="806" t="s">
        <v>721</v>
      </c>
      <c r="E178" s="748">
        <v>3.1058846323416622</v>
      </c>
      <c r="F178" s="748">
        <v>2.9903554681682305</v>
      </c>
      <c r="G178" s="748">
        <v>3.1300700093534761</v>
      </c>
      <c r="H178" s="748">
        <v>2.8625806451612905</v>
      </c>
      <c r="I178" s="748">
        <v>2.6293333333333337</v>
      </c>
      <c r="J178" s="748">
        <v>5.04</v>
      </c>
      <c r="K178" s="748">
        <v>2.44</v>
      </c>
      <c r="L178" s="748">
        <v>2.44</v>
      </c>
      <c r="M178" s="748">
        <v>0</v>
      </c>
      <c r="N178" s="748">
        <v>0</v>
      </c>
      <c r="O178" s="748">
        <v>0</v>
      </c>
      <c r="P178" s="748">
        <v>0</v>
      </c>
      <c r="Q178" s="748">
        <v>0</v>
      </c>
      <c r="R178" s="748">
        <v>0</v>
      </c>
      <c r="S178" s="755"/>
      <c r="V178" s="766" t="s">
        <v>1711</v>
      </c>
      <c r="W178" s="806" t="s">
        <v>1544</v>
      </c>
      <c r="X178" s="779">
        <v>21.214600755465458</v>
      </c>
      <c r="Y178" s="779">
        <v>20.425484164324036</v>
      </c>
      <c r="Z178" s="779">
        <v>21.379797850065589</v>
      </c>
      <c r="AA178" s="779">
        <v>19.552724169163241</v>
      </c>
      <c r="AB178" s="779">
        <v>17.959539236861055</v>
      </c>
      <c r="AC178" s="779">
        <v>34.425485961123108</v>
      </c>
      <c r="AD178" s="779">
        <v>16.66630669546436</v>
      </c>
      <c r="AE178" s="779">
        <v>16.66630669546436</v>
      </c>
      <c r="AF178" s="779">
        <v>0</v>
      </c>
      <c r="AG178" s="779">
        <v>0</v>
      </c>
      <c r="AH178" s="779">
        <v>0</v>
      </c>
      <c r="AI178" s="779">
        <v>0</v>
      </c>
      <c r="AJ178" s="779">
        <v>0</v>
      </c>
      <c r="AK178" s="779">
        <v>0</v>
      </c>
      <c r="AL178" s="779">
        <v>0</v>
      </c>
    </row>
    <row r="179" spans="3:43">
      <c r="C179" s="766" t="s">
        <v>1712</v>
      </c>
      <c r="D179" s="806" t="s">
        <v>721</v>
      </c>
      <c r="E179" s="748"/>
      <c r="F179" s="748"/>
      <c r="G179" s="748"/>
      <c r="H179" s="748"/>
      <c r="I179" s="748"/>
      <c r="J179" s="748"/>
      <c r="K179" s="748"/>
      <c r="L179" s="748"/>
      <c r="M179" s="748"/>
      <c r="N179" s="748"/>
      <c r="O179" s="748"/>
      <c r="P179" s="748"/>
      <c r="Q179" s="748"/>
      <c r="R179" s="748"/>
      <c r="S179" s="755"/>
      <c r="V179" s="766" t="s">
        <v>1712</v>
      </c>
      <c r="W179" s="806" t="s">
        <v>1544</v>
      </c>
      <c r="X179" s="779">
        <v>0</v>
      </c>
      <c r="Y179" s="779">
        <v>0</v>
      </c>
      <c r="Z179" s="779">
        <v>0</v>
      </c>
      <c r="AA179" s="779">
        <v>0</v>
      </c>
      <c r="AB179" s="779">
        <v>0</v>
      </c>
      <c r="AC179" s="779">
        <v>0</v>
      </c>
      <c r="AD179" s="779">
        <v>0</v>
      </c>
      <c r="AE179" s="779">
        <v>0</v>
      </c>
      <c r="AF179" s="779">
        <v>0</v>
      </c>
      <c r="AG179" s="779">
        <v>0</v>
      </c>
      <c r="AH179" s="779">
        <v>0</v>
      </c>
      <c r="AI179" s="779">
        <v>0</v>
      </c>
      <c r="AJ179" s="779">
        <v>0</v>
      </c>
      <c r="AK179" s="779">
        <v>0</v>
      </c>
      <c r="AL179" s="779">
        <v>0</v>
      </c>
    </row>
    <row r="180" spans="3:43">
      <c r="C180" s="766" t="s">
        <v>1713</v>
      </c>
      <c r="D180" s="806" t="s">
        <v>721</v>
      </c>
      <c r="E180" s="765">
        <v>4.8000237500000003</v>
      </c>
      <c r="F180" s="765">
        <v>4.9854675000000004</v>
      </c>
      <c r="G180" s="765">
        <v>4.7629350000000006</v>
      </c>
      <c r="H180" s="765">
        <v>5.2080000000000002</v>
      </c>
      <c r="I180" s="765">
        <v>5.67</v>
      </c>
      <c r="J180" s="765">
        <v>2.9580000000000002</v>
      </c>
      <c r="K180" s="765">
        <v>5.2157400000000003</v>
      </c>
      <c r="L180" s="765">
        <v>4.8000237500000003</v>
      </c>
      <c r="M180" s="765">
        <v>4.6653206703124974</v>
      </c>
      <c r="N180" s="765">
        <v>4.6504887112395918</v>
      </c>
      <c r="O180" s="765">
        <v>4.6371228673023301</v>
      </c>
      <c r="P180" s="765">
        <v>4.6249524338648582</v>
      </c>
      <c r="Q180" s="765">
        <v>4.6137750398209398</v>
      </c>
      <c r="R180" s="765">
        <v>4.6034354717340991</v>
      </c>
      <c r="S180" s="755"/>
      <c r="V180" s="766" t="s">
        <v>1713</v>
      </c>
      <c r="W180" s="736" t="s">
        <v>1544</v>
      </c>
      <c r="X180" s="779">
        <v>32.786339329103676</v>
      </c>
      <c r="Y180" s="779">
        <v>34.05300425215983</v>
      </c>
      <c r="Z180" s="779">
        <v>32.533006344492442</v>
      </c>
      <c r="AA180" s="779">
        <v>35.573002159827212</v>
      </c>
      <c r="AB180" s="779">
        <v>38.728671706263498</v>
      </c>
      <c r="AC180" s="779">
        <v>20.204481641468682</v>
      </c>
      <c r="AD180" s="779">
        <v>35.625869870410369</v>
      </c>
      <c r="AE180" s="779">
        <v>32.786339329103676</v>
      </c>
      <c r="AF180" s="779">
        <v>31.866256198408795</v>
      </c>
      <c r="AG180" s="779">
        <v>31.764947190702394</v>
      </c>
      <c r="AH180" s="779">
        <v>31.673652414349068</v>
      </c>
      <c r="AI180" s="779">
        <v>31.590522833904135</v>
      </c>
      <c r="AJ180" s="779">
        <v>31.514176162923807</v>
      </c>
      <c r="AK180" s="779">
        <v>31.44355222323777</v>
      </c>
      <c r="AL180" s="779">
        <v>0</v>
      </c>
      <c r="AN180" s="757"/>
      <c r="AO180" s="758"/>
      <c r="AP180" s="738"/>
      <c r="AQ180" s="739"/>
    </row>
    <row r="181" spans="3:43">
      <c r="C181" s="766" t="s">
        <v>1714</v>
      </c>
      <c r="D181" s="806" t="s">
        <v>721</v>
      </c>
      <c r="E181" s="748"/>
      <c r="F181" s="748"/>
      <c r="G181" s="748"/>
      <c r="H181" s="748"/>
      <c r="I181" s="748"/>
      <c r="J181" s="748"/>
      <c r="K181" s="748"/>
      <c r="L181" s="748"/>
      <c r="M181" s="748"/>
      <c r="N181" s="748"/>
      <c r="O181" s="748"/>
      <c r="P181" s="748"/>
      <c r="Q181" s="748"/>
      <c r="R181" s="748"/>
      <c r="S181" s="748"/>
      <c r="V181" s="766" t="s">
        <v>1714</v>
      </c>
      <c r="W181" s="806" t="s">
        <v>1544</v>
      </c>
      <c r="X181" s="779"/>
      <c r="Y181" s="779"/>
      <c r="Z181" s="779"/>
      <c r="AA181" s="779"/>
      <c r="AB181" s="779"/>
      <c r="AC181" s="779"/>
      <c r="AD181" s="779"/>
      <c r="AE181" s="779"/>
      <c r="AF181" s="779"/>
      <c r="AG181" s="779"/>
      <c r="AH181" s="779"/>
      <c r="AI181" s="779"/>
      <c r="AJ181" s="779"/>
      <c r="AK181" s="779"/>
      <c r="AL181" s="779"/>
    </row>
    <row r="182" spans="3:43">
      <c r="C182" s="747" t="s">
        <v>1095</v>
      </c>
      <c r="D182" s="806" t="s">
        <v>721</v>
      </c>
      <c r="E182" s="748"/>
      <c r="F182" s="748"/>
      <c r="G182" s="748"/>
      <c r="H182" s="748"/>
      <c r="I182" s="748"/>
      <c r="J182" s="748"/>
      <c r="K182" s="748"/>
      <c r="L182" s="748"/>
      <c r="M182" s="748"/>
      <c r="N182" s="748"/>
      <c r="O182" s="748"/>
      <c r="P182" s="748"/>
      <c r="Q182" s="748"/>
      <c r="R182" s="748"/>
      <c r="S182" s="748"/>
      <c r="V182" s="747" t="s">
        <v>1095</v>
      </c>
      <c r="W182" s="806" t="s">
        <v>1544</v>
      </c>
      <c r="X182" s="779"/>
      <c r="Y182" s="779"/>
      <c r="Z182" s="779"/>
      <c r="AA182" s="779"/>
      <c r="AB182" s="779"/>
      <c r="AC182" s="779"/>
      <c r="AD182" s="779"/>
      <c r="AE182" s="779"/>
      <c r="AF182" s="779"/>
      <c r="AG182" s="779"/>
      <c r="AH182" s="779"/>
      <c r="AI182" s="779"/>
      <c r="AJ182" s="779"/>
      <c r="AK182" s="779"/>
      <c r="AL182" s="779"/>
    </row>
    <row r="183" spans="3:43">
      <c r="C183" s="803" t="s">
        <v>724</v>
      </c>
      <c r="D183" s="804" t="s">
        <v>721</v>
      </c>
      <c r="E183" s="805">
        <v>0</v>
      </c>
      <c r="F183" s="805">
        <v>0</v>
      </c>
      <c r="G183" s="805">
        <v>0</v>
      </c>
      <c r="H183" s="805">
        <v>0</v>
      </c>
      <c r="I183" s="805">
        <v>0</v>
      </c>
      <c r="J183" s="805">
        <v>0</v>
      </c>
      <c r="K183" s="805">
        <v>0</v>
      </c>
      <c r="L183" s="805">
        <v>0</v>
      </c>
      <c r="M183" s="805">
        <v>0</v>
      </c>
      <c r="N183" s="805">
        <v>0</v>
      </c>
      <c r="O183" s="805">
        <v>0</v>
      </c>
      <c r="P183" s="805">
        <v>0</v>
      </c>
      <c r="Q183" s="805">
        <v>0</v>
      </c>
      <c r="R183" s="805">
        <v>0</v>
      </c>
      <c r="S183" s="805"/>
      <c r="V183" s="803" t="s">
        <v>724</v>
      </c>
      <c r="W183" s="804" t="s">
        <v>1544</v>
      </c>
      <c r="X183" s="805">
        <v>0</v>
      </c>
      <c r="Y183" s="805">
        <v>0</v>
      </c>
      <c r="Z183" s="805">
        <v>0</v>
      </c>
      <c r="AA183" s="805">
        <v>0</v>
      </c>
      <c r="AB183" s="805">
        <v>0</v>
      </c>
      <c r="AC183" s="805">
        <v>0</v>
      </c>
      <c r="AD183" s="805">
        <v>0</v>
      </c>
      <c r="AE183" s="805">
        <v>0</v>
      </c>
      <c r="AF183" s="805">
        <v>0</v>
      </c>
      <c r="AG183" s="805">
        <v>0</v>
      </c>
      <c r="AH183" s="805">
        <v>0</v>
      </c>
      <c r="AI183" s="805">
        <v>0</v>
      </c>
      <c r="AJ183" s="805">
        <v>0</v>
      </c>
      <c r="AK183" s="805">
        <v>0</v>
      </c>
      <c r="AL183" s="805">
        <v>0</v>
      </c>
    </row>
    <row r="184" spans="3:43">
      <c r="C184" s="747" t="s">
        <v>1700</v>
      </c>
      <c r="D184" s="806" t="s">
        <v>721</v>
      </c>
      <c r="E184" s="748"/>
      <c r="F184" s="748"/>
      <c r="G184" s="748"/>
      <c r="H184" s="748"/>
      <c r="I184" s="748"/>
      <c r="J184" s="748"/>
      <c r="K184" s="748"/>
      <c r="L184" s="748"/>
      <c r="M184" s="748"/>
      <c r="N184" s="748"/>
      <c r="O184" s="748"/>
      <c r="P184" s="748"/>
      <c r="Q184" s="748"/>
      <c r="R184" s="748"/>
      <c r="S184" s="748"/>
      <c r="V184" s="747" t="s">
        <v>1700</v>
      </c>
      <c r="W184" s="806" t="s">
        <v>1544</v>
      </c>
      <c r="X184" s="748"/>
      <c r="Y184" s="748"/>
      <c r="Z184" s="748"/>
      <c r="AA184" s="748"/>
      <c r="AB184" s="748"/>
      <c r="AC184" s="748"/>
      <c r="AD184" s="748"/>
      <c r="AE184" s="748"/>
      <c r="AF184" s="748"/>
      <c r="AG184" s="748"/>
      <c r="AH184" s="748"/>
      <c r="AI184" s="748"/>
      <c r="AJ184" s="748"/>
      <c r="AK184" s="748"/>
      <c r="AL184" s="748"/>
    </row>
    <row r="185" spans="3:43" ht="25.5">
      <c r="C185" s="752" t="s">
        <v>1718</v>
      </c>
      <c r="D185" s="806" t="s">
        <v>721</v>
      </c>
      <c r="E185" s="748"/>
      <c r="F185" s="748"/>
      <c r="G185" s="748"/>
      <c r="H185" s="748"/>
      <c r="I185" s="748"/>
      <c r="J185" s="748"/>
      <c r="K185" s="748"/>
      <c r="L185" s="748"/>
      <c r="M185" s="748"/>
      <c r="N185" s="748"/>
      <c r="O185" s="748"/>
      <c r="P185" s="748"/>
      <c r="Q185" s="748"/>
      <c r="R185" s="748"/>
      <c r="S185" s="748"/>
      <c r="V185" s="752" t="s">
        <v>1718</v>
      </c>
      <c r="W185" s="806" t="s">
        <v>1544</v>
      </c>
      <c r="X185" s="748"/>
      <c r="Y185" s="748"/>
      <c r="Z185" s="748"/>
      <c r="AA185" s="748"/>
      <c r="AB185" s="748"/>
      <c r="AC185" s="748"/>
      <c r="AD185" s="748"/>
      <c r="AE185" s="748"/>
      <c r="AF185" s="748"/>
      <c r="AG185" s="748"/>
      <c r="AH185" s="748"/>
      <c r="AI185" s="748"/>
      <c r="AJ185" s="748"/>
      <c r="AK185" s="748"/>
      <c r="AL185" s="748"/>
    </row>
    <row r="186" spans="3:43" ht="25.5">
      <c r="C186" s="752" t="s">
        <v>1719</v>
      </c>
      <c r="D186" s="806" t="s">
        <v>721</v>
      </c>
      <c r="E186" s="748"/>
      <c r="F186" s="748"/>
      <c r="G186" s="748"/>
      <c r="H186" s="748"/>
      <c r="I186" s="748"/>
      <c r="J186" s="748"/>
      <c r="K186" s="748"/>
      <c r="L186" s="748"/>
      <c r="M186" s="748"/>
      <c r="N186" s="748"/>
      <c r="O186" s="748"/>
      <c r="P186" s="748"/>
      <c r="Q186" s="748"/>
      <c r="R186" s="748"/>
      <c r="S186" s="748"/>
      <c r="V186" s="752" t="s">
        <v>1719</v>
      </c>
      <c r="W186" s="806" t="s">
        <v>1544</v>
      </c>
      <c r="X186" s="748"/>
      <c r="Y186" s="748"/>
      <c r="Z186" s="748"/>
      <c r="AA186" s="748"/>
      <c r="AB186" s="748"/>
      <c r="AC186" s="748"/>
      <c r="AD186" s="748"/>
      <c r="AE186" s="748"/>
      <c r="AF186" s="748"/>
      <c r="AG186" s="748"/>
      <c r="AH186" s="748"/>
      <c r="AI186" s="748"/>
      <c r="AJ186" s="748"/>
      <c r="AK186" s="748"/>
      <c r="AL186" s="748"/>
    </row>
    <row r="187" spans="3:43">
      <c r="C187" s="769" t="s">
        <v>1703</v>
      </c>
      <c r="D187" s="806" t="s">
        <v>721</v>
      </c>
      <c r="E187" s="761">
        <v>0</v>
      </c>
      <c r="F187" s="761">
        <v>0</v>
      </c>
      <c r="G187" s="761">
        <v>0</v>
      </c>
      <c r="H187" s="761">
        <v>0</v>
      </c>
      <c r="I187" s="761">
        <v>0</v>
      </c>
      <c r="J187" s="761">
        <v>0</v>
      </c>
      <c r="K187" s="761">
        <v>0</v>
      </c>
      <c r="L187" s="761">
        <v>0</v>
      </c>
      <c r="M187" s="761">
        <v>0</v>
      </c>
      <c r="N187" s="761">
        <v>0</v>
      </c>
      <c r="O187" s="761">
        <v>0</v>
      </c>
      <c r="P187" s="761">
        <v>0</v>
      </c>
      <c r="Q187" s="761">
        <v>0</v>
      </c>
      <c r="R187" s="761">
        <v>0</v>
      </c>
      <c r="S187" s="748"/>
      <c r="V187" s="769" t="s">
        <v>1703</v>
      </c>
      <c r="W187" s="806"/>
      <c r="X187" s="761">
        <v>0</v>
      </c>
      <c r="Y187" s="761">
        <v>0</v>
      </c>
      <c r="Z187" s="761">
        <v>0</v>
      </c>
      <c r="AA187" s="761">
        <v>0</v>
      </c>
      <c r="AB187" s="761">
        <v>0</v>
      </c>
      <c r="AC187" s="761">
        <v>0</v>
      </c>
      <c r="AD187" s="761">
        <v>0</v>
      </c>
      <c r="AE187" s="761">
        <v>0</v>
      </c>
      <c r="AF187" s="761">
        <v>0</v>
      </c>
      <c r="AG187" s="761">
        <v>0</v>
      </c>
      <c r="AH187" s="761">
        <v>0</v>
      </c>
      <c r="AI187" s="761">
        <v>0</v>
      </c>
      <c r="AJ187" s="761">
        <v>0</v>
      </c>
      <c r="AK187" s="761">
        <v>0</v>
      </c>
      <c r="AL187" s="748"/>
    </row>
    <row r="188" spans="3:43">
      <c r="C188" s="762" t="s">
        <v>1705</v>
      </c>
      <c r="D188" s="806" t="s">
        <v>721</v>
      </c>
      <c r="E188" s="748"/>
      <c r="F188" s="748"/>
      <c r="G188" s="748"/>
      <c r="H188" s="748"/>
      <c r="I188" s="748"/>
      <c r="J188" s="748"/>
      <c r="K188" s="748"/>
      <c r="L188" s="748"/>
      <c r="M188" s="748"/>
      <c r="N188" s="748"/>
      <c r="O188" s="748"/>
      <c r="P188" s="748"/>
      <c r="Q188" s="748"/>
      <c r="R188" s="748"/>
      <c r="S188" s="748"/>
      <c r="V188" s="762" t="s">
        <v>1705</v>
      </c>
      <c r="W188" s="806" t="s">
        <v>1544</v>
      </c>
      <c r="X188" s="748"/>
      <c r="Y188" s="748"/>
      <c r="Z188" s="748"/>
      <c r="AA188" s="748"/>
      <c r="AB188" s="748"/>
      <c r="AC188" s="748"/>
      <c r="AD188" s="748"/>
      <c r="AE188" s="748"/>
      <c r="AF188" s="748"/>
      <c r="AG188" s="748"/>
      <c r="AH188" s="748"/>
      <c r="AI188" s="748"/>
      <c r="AJ188" s="748"/>
      <c r="AK188" s="748"/>
      <c r="AL188" s="748"/>
    </row>
    <row r="189" spans="3:43" ht="25.5">
      <c r="C189" s="762" t="s">
        <v>1707</v>
      </c>
      <c r="D189" s="806" t="s">
        <v>721</v>
      </c>
      <c r="E189" s="748"/>
      <c r="F189" s="748"/>
      <c r="G189" s="748"/>
      <c r="H189" s="748"/>
      <c r="I189" s="748"/>
      <c r="J189" s="748"/>
      <c r="K189" s="748"/>
      <c r="L189" s="748"/>
      <c r="M189" s="748"/>
      <c r="N189" s="748"/>
      <c r="O189" s="748"/>
      <c r="P189" s="748"/>
      <c r="Q189" s="748"/>
      <c r="R189" s="748"/>
      <c r="S189" s="748"/>
      <c r="V189" s="762" t="s">
        <v>1707</v>
      </c>
      <c r="W189" s="806"/>
      <c r="X189" s="748"/>
      <c r="Y189" s="748"/>
      <c r="Z189" s="748"/>
      <c r="AA189" s="748"/>
      <c r="AB189" s="748"/>
      <c r="AC189" s="748"/>
      <c r="AD189" s="748"/>
      <c r="AE189" s="748"/>
      <c r="AF189" s="748"/>
      <c r="AG189" s="748"/>
      <c r="AH189" s="748"/>
      <c r="AI189" s="748"/>
      <c r="AJ189" s="748"/>
      <c r="AK189" s="748"/>
      <c r="AL189" s="748"/>
    </row>
    <row r="190" spans="3:43">
      <c r="C190" s="747" t="s">
        <v>1093</v>
      </c>
      <c r="D190" s="806" t="s">
        <v>721</v>
      </c>
      <c r="E190" s="748"/>
      <c r="F190" s="748"/>
      <c r="G190" s="748"/>
      <c r="H190" s="748"/>
      <c r="I190" s="748"/>
      <c r="J190" s="748"/>
      <c r="K190" s="748"/>
      <c r="L190" s="748"/>
      <c r="M190" s="748"/>
      <c r="N190" s="748"/>
      <c r="O190" s="748"/>
      <c r="P190" s="748"/>
      <c r="Q190" s="748"/>
      <c r="R190" s="748"/>
      <c r="S190" s="748"/>
      <c r="V190" s="747" t="s">
        <v>1093</v>
      </c>
      <c r="W190" s="806" t="s">
        <v>1544</v>
      </c>
      <c r="X190" s="748"/>
      <c r="Y190" s="748"/>
      <c r="Z190" s="748"/>
      <c r="AA190" s="748"/>
      <c r="AB190" s="748"/>
      <c r="AC190" s="748"/>
      <c r="AD190" s="748"/>
      <c r="AE190" s="748"/>
      <c r="AF190" s="748"/>
      <c r="AG190" s="748"/>
      <c r="AH190" s="748"/>
      <c r="AI190" s="748"/>
      <c r="AJ190" s="748"/>
      <c r="AK190" s="748"/>
      <c r="AL190" s="748"/>
    </row>
    <row r="191" spans="3:43">
      <c r="C191" s="747" t="s">
        <v>1094</v>
      </c>
      <c r="D191" s="806" t="s">
        <v>721</v>
      </c>
      <c r="E191" s="748"/>
      <c r="F191" s="748"/>
      <c r="G191" s="748"/>
      <c r="H191" s="748"/>
      <c r="I191" s="748"/>
      <c r="J191" s="748"/>
      <c r="K191" s="748"/>
      <c r="L191" s="748"/>
      <c r="M191" s="748"/>
      <c r="N191" s="748"/>
      <c r="O191" s="748"/>
      <c r="P191" s="748"/>
      <c r="Q191" s="748"/>
      <c r="R191" s="748"/>
      <c r="S191" s="748"/>
      <c r="V191" s="747" t="s">
        <v>1094</v>
      </c>
      <c r="W191" s="806" t="s">
        <v>1544</v>
      </c>
      <c r="X191" s="748"/>
      <c r="Y191" s="748"/>
      <c r="Z191" s="748"/>
      <c r="AA191" s="748"/>
      <c r="AB191" s="748"/>
      <c r="AC191" s="748"/>
      <c r="AD191" s="748"/>
      <c r="AE191" s="748"/>
      <c r="AF191" s="748"/>
      <c r="AG191" s="748"/>
      <c r="AH191" s="748"/>
      <c r="AI191" s="748"/>
      <c r="AJ191" s="748"/>
      <c r="AK191" s="748"/>
      <c r="AL191" s="748"/>
    </row>
    <row r="192" spans="3:43">
      <c r="C192" s="747" t="s">
        <v>1720</v>
      </c>
      <c r="D192" s="806" t="s">
        <v>721</v>
      </c>
      <c r="E192" s="791">
        <v>0</v>
      </c>
      <c r="F192" s="791">
        <v>0</v>
      </c>
      <c r="G192" s="791">
        <v>0</v>
      </c>
      <c r="H192" s="791">
        <v>0</v>
      </c>
      <c r="I192" s="791">
        <v>0</v>
      </c>
      <c r="J192" s="791">
        <v>0</v>
      </c>
      <c r="K192" s="791">
        <v>0</v>
      </c>
      <c r="L192" s="791">
        <v>0</v>
      </c>
      <c r="M192" s="791">
        <v>0</v>
      </c>
      <c r="N192" s="791">
        <v>0</v>
      </c>
      <c r="O192" s="791">
        <v>0</v>
      </c>
      <c r="P192" s="791">
        <v>0</v>
      </c>
      <c r="Q192" s="791">
        <v>0</v>
      </c>
      <c r="R192" s="791">
        <v>0</v>
      </c>
      <c r="S192" s="748"/>
      <c r="V192" s="747" t="s">
        <v>1720</v>
      </c>
      <c r="W192" s="806" t="s">
        <v>1544</v>
      </c>
      <c r="X192" s="791">
        <v>0</v>
      </c>
      <c r="Y192" s="791">
        <v>0</v>
      </c>
      <c r="Z192" s="791">
        <v>0</v>
      </c>
      <c r="AA192" s="791">
        <v>0</v>
      </c>
      <c r="AB192" s="791">
        <v>0</v>
      </c>
      <c r="AC192" s="791">
        <v>0</v>
      </c>
      <c r="AD192" s="791">
        <v>0</v>
      </c>
      <c r="AE192" s="791">
        <v>0</v>
      </c>
      <c r="AF192" s="791">
        <v>0</v>
      </c>
      <c r="AG192" s="791">
        <v>0</v>
      </c>
      <c r="AH192" s="791">
        <v>0</v>
      </c>
      <c r="AI192" s="791">
        <v>0</v>
      </c>
      <c r="AJ192" s="791">
        <v>0</v>
      </c>
      <c r="AK192" s="791">
        <v>0</v>
      </c>
      <c r="AL192" s="791">
        <v>0</v>
      </c>
    </row>
    <row r="193" spans="2:43">
      <c r="C193" s="766" t="s">
        <v>1709</v>
      </c>
      <c r="D193" s="806" t="s">
        <v>721</v>
      </c>
      <c r="E193" s="748"/>
      <c r="F193" s="748"/>
      <c r="G193" s="748"/>
      <c r="H193" s="748"/>
      <c r="I193" s="748"/>
      <c r="J193" s="748"/>
      <c r="K193" s="748"/>
      <c r="L193" s="748"/>
      <c r="M193" s="748"/>
      <c r="N193" s="748"/>
      <c r="O193" s="748"/>
      <c r="P193" s="748"/>
      <c r="Q193" s="748"/>
      <c r="R193" s="748"/>
      <c r="S193" s="748"/>
      <c r="V193" s="766" t="s">
        <v>1709</v>
      </c>
      <c r="W193" s="806" t="s">
        <v>1544</v>
      </c>
      <c r="X193" s="779">
        <v>0</v>
      </c>
      <c r="Y193" s="779">
        <v>0</v>
      </c>
      <c r="Z193" s="779">
        <v>0</v>
      </c>
      <c r="AA193" s="779">
        <v>0</v>
      </c>
      <c r="AB193" s="779">
        <v>0</v>
      </c>
      <c r="AC193" s="779">
        <v>0</v>
      </c>
      <c r="AD193" s="779">
        <v>0</v>
      </c>
      <c r="AE193" s="779">
        <v>0</v>
      </c>
      <c r="AF193" s="779">
        <v>0</v>
      </c>
      <c r="AG193" s="779">
        <v>0</v>
      </c>
      <c r="AH193" s="779">
        <v>0</v>
      </c>
      <c r="AI193" s="779">
        <v>0</v>
      </c>
      <c r="AJ193" s="779">
        <v>0</v>
      </c>
      <c r="AK193" s="779">
        <v>0</v>
      </c>
      <c r="AL193" s="779">
        <v>0</v>
      </c>
    </row>
    <row r="194" spans="2:43">
      <c r="C194" s="766" t="s">
        <v>1545</v>
      </c>
      <c r="D194" s="806" t="s">
        <v>721</v>
      </c>
      <c r="E194" s="748"/>
      <c r="F194" s="748"/>
      <c r="G194" s="748"/>
      <c r="H194" s="748"/>
      <c r="I194" s="748"/>
      <c r="J194" s="748"/>
      <c r="K194" s="748"/>
      <c r="L194" s="755"/>
      <c r="M194" s="755"/>
      <c r="N194" s="755"/>
      <c r="O194" s="755"/>
      <c r="P194" s="755"/>
      <c r="Q194" s="755"/>
      <c r="R194" s="755"/>
      <c r="S194" s="755"/>
      <c r="V194" s="766" t="s">
        <v>1545</v>
      </c>
      <c r="W194" s="806" t="s">
        <v>1544</v>
      </c>
      <c r="X194" s="779"/>
      <c r="Y194" s="779"/>
      <c r="Z194" s="779"/>
      <c r="AA194" s="779"/>
      <c r="AB194" s="779"/>
      <c r="AC194" s="779"/>
      <c r="AD194" s="779"/>
      <c r="AE194" s="779"/>
      <c r="AF194" s="779"/>
      <c r="AG194" s="779"/>
      <c r="AH194" s="779"/>
      <c r="AI194" s="779"/>
      <c r="AJ194" s="779"/>
      <c r="AK194" s="779"/>
      <c r="AL194" s="779"/>
    </row>
    <row r="195" spans="2:43">
      <c r="C195" s="766" t="s">
        <v>1711</v>
      </c>
      <c r="D195" s="806" t="s">
        <v>721</v>
      </c>
      <c r="E195" s="748"/>
      <c r="F195" s="748"/>
      <c r="G195" s="748"/>
      <c r="H195" s="748"/>
      <c r="I195" s="748"/>
      <c r="J195" s="748"/>
      <c r="K195" s="748"/>
      <c r="L195" s="755"/>
      <c r="M195" s="755"/>
      <c r="N195" s="755"/>
      <c r="O195" s="755"/>
      <c r="P195" s="755"/>
      <c r="Q195" s="755"/>
      <c r="R195" s="755"/>
      <c r="S195" s="755"/>
      <c r="V195" s="766" t="s">
        <v>1711</v>
      </c>
      <c r="W195" s="806" t="s">
        <v>1544</v>
      </c>
      <c r="X195" s="779">
        <v>0</v>
      </c>
      <c r="Y195" s="779">
        <v>0</v>
      </c>
      <c r="Z195" s="779">
        <v>0</v>
      </c>
      <c r="AA195" s="779">
        <v>0</v>
      </c>
      <c r="AB195" s="779">
        <v>0</v>
      </c>
      <c r="AC195" s="779">
        <v>0</v>
      </c>
      <c r="AD195" s="779">
        <v>0</v>
      </c>
      <c r="AE195" s="779">
        <v>0</v>
      </c>
      <c r="AF195" s="779">
        <v>0</v>
      </c>
      <c r="AG195" s="779">
        <v>0</v>
      </c>
      <c r="AH195" s="779">
        <v>0</v>
      </c>
      <c r="AI195" s="779">
        <v>0</v>
      </c>
      <c r="AJ195" s="779">
        <v>0</v>
      </c>
      <c r="AK195" s="779">
        <v>0</v>
      </c>
      <c r="AL195" s="779">
        <v>0</v>
      </c>
    </row>
    <row r="196" spans="2:43">
      <c r="C196" s="766" t="s">
        <v>1712</v>
      </c>
      <c r="D196" s="806" t="s">
        <v>721</v>
      </c>
      <c r="E196" s="748"/>
      <c r="F196" s="748"/>
      <c r="G196" s="748"/>
      <c r="H196" s="748"/>
      <c r="I196" s="748"/>
      <c r="J196" s="748"/>
      <c r="K196" s="748"/>
      <c r="L196" s="755"/>
      <c r="M196" s="755"/>
      <c r="N196" s="755"/>
      <c r="O196" s="755"/>
      <c r="P196" s="755"/>
      <c r="Q196" s="755"/>
      <c r="R196" s="755"/>
      <c r="S196" s="755"/>
      <c r="V196" s="766" t="s">
        <v>1712</v>
      </c>
      <c r="W196" s="806" t="s">
        <v>1544</v>
      </c>
      <c r="X196" s="779"/>
      <c r="Y196" s="779"/>
      <c r="Z196" s="779"/>
      <c r="AA196" s="779"/>
      <c r="AB196" s="779"/>
      <c r="AC196" s="779"/>
      <c r="AD196" s="779"/>
      <c r="AE196" s="779"/>
      <c r="AF196" s="779"/>
      <c r="AG196" s="779"/>
      <c r="AH196" s="779"/>
      <c r="AI196" s="779"/>
      <c r="AJ196" s="779"/>
      <c r="AK196" s="779"/>
      <c r="AL196" s="779"/>
    </row>
    <row r="197" spans="2:43">
      <c r="C197" s="766" t="s">
        <v>1713</v>
      </c>
      <c r="D197" s="806" t="s">
        <v>721</v>
      </c>
      <c r="E197" s="765"/>
      <c r="F197" s="765"/>
      <c r="G197" s="765"/>
      <c r="H197" s="765"/>
      <c r="I197" s="765"/>
      <c r="J197" s="765"/>
      <c r="K197" s="765"/>
      <c r="L197" s="755"/>
      <c r="M197" s="755"/>
      <c r="N197" s="755"/>
      <c r="O197" s="755"/>
      <c r="P197" s="755"/>
      <c r="Q197" s="755"/>
      <c r="R197" s="755"/>
      <c r="S197" s="755"/>
      <c r="V197" s="766" t="s">
        <v>1713</v>
      </c>
      <c r="W197" s="736" t="s">
        <v>1544</v>
      </c>
      <c r="X197" s="755"/>
      <c r="Y197" s="755"/>
      <c r="Z197" s="755"/>
      <c r="AA197" s="755"/>
      <c r="AB197" s="755"/>
      <c r="AC197" s="755"/>
      <c r="AD197" s="755"/>
      <c r="AE197" s="755"/>
      <c r="AF197" s="755"/>
      <c r="AG197" s="755"/>
      <c r="AH197" s="755"/>
      <c r="AI197" s="755"/>
      <c r="AJ197" s="755"/>
      <c r="AK197" s="755"/>
      <c r="AL197" s="755"/>
      <c r="AN197" s="757"/>
      <c r="AO197" s="758"/>
      <c r="AP197" s="738"/>
      <c r="AQ197" s="739"/>
    </row>
    <row r="198" spans="2:43">
      <c r="C198" s="766" t="s">
        <v>1714</v>
      </c>
      <c r="D198" s="806" t="s">
        <v>721</v>
      </c>
      <c r="E198" s="748"/>
      <c r="F198" s="748"/>
      <c r="G198" s="748"/>
      <c r="H198" s="748"/>
      <c r="I198" s="748"/>
      <c r="J198" s="748"/>
      <c r="K198" s="748"/>
      <c r="L198" s="748"/>
      <c r="M198" s="748"/>
      <c r="N198" s="748"/>
      <c r="O198" s="748"/>
      <c r="P198" s="748"/>
      <c r="Q198" s="748"/>
      <c r="R198" s="748"/>
      <c r="S198" s="748"/>
      <c r="V198" s="766" t="s">
        <v>1714</v>
      </c>
      <c r="W198" s="806" t="s">
        <v>1544</v>
      </c>
      <c r="X198" s="779"/>
      <c r="Y198" s="779"/>
      <c r="Z198" s="779"/>
      <c r="AA198" s="779"/>
      <c r="AB198" s="779"/>
      <c r="AC198" s="779"/>
      <c r="AD198" s="779"/>
      <c r="AE198" s="779"/>
      <c r="AF198" s="779"/>
      <c r="AG198" s="779"/>
      <c r="AH198" s="779"/>
      <c r="AI198" s="779"/>
      <c r="AJ198" s="779"/>
      <c r="AK198" s="779"/>
      <c r="AL198" s="779"/>
    </row>
    <row r="199" spans="2:43">
      <c r="C199" s="747" t="s">
        <v>1095</v>
      </c>
      <c r="D199" s="806" t="s">
        <v>721</v>
      </c>
      <c r="E199" s="748"/>
      <c r="F199" s="748"/>
      <c r="G199" s="748"/>
      <c r="H199" s="748"/>
      <c r="I199" s="748"/>
      <c r="J199" s="748"/>
      <c r="K199" s="748"/>
      <c r="L199" s="748"/>
      <c r="M199" s="748"/>
      <c r="N199" s="748"/>
      <c r="O199" s="748"/>
      <c r="P199" s="748"/>
      <c r="Q199" s="748"/>
      <c r="R199" s="748"/>
      <c r="S199" s="748"/>
      <c r="V199" s="747" t="s">
        <v>1095</v>
      </c>
      <c r="W199" s="806" t="s">
        <v>1544</v>
      </c>
      <c r="X199" s="779"/>
      <c r="Y199" s="779"/>
      <c r="Z199" s="779"/>
      <c r="AA199" s="779"/>
      <c r="AB199" s="779"/>
      <c r="AC199" s="779"/>
      <c r="AD199" s="779"/>
      <c r="AE199" s="779"/>
      <c r="AF199" s="779"/>
      <c r="AG199" s="779"/>
      <c r="AH199" s="779"/>
      <c r="AI199" s="779"/>
      <c r="AJ199" s="779"/>
      <c r="AK199" s="779"/>
      <c r="AL199" s="779"/>
    </row>
    <row r="202" spans="2:43">
      <c r="B202" s="808" t="s">
        <v>1727</v>
      </c>
      <c r="C202" s="809"/>
      <c r="D202" s="809"/>
      <c r="L202" s="810" t="s">
        <v>1728</v>
      </c>
      <c r="M202" s="810" t="s">
        <v>1728</v>
      </c>
      <c r="N202" s="810" t="s">
        <v>1728</v>
      </c>
      <c r="O202" s="810" t="s">
        <v>1728</v>
      </c>
      <c r="P202" s="810" t="s">
        <v>1728</v>
      </c>
      <c r="Q202" s="810" t="s">
        <v>1728</v>
      </c>
      <c r="R202" s="810" t="s">
        <v>1728</v>
      </c>
      <c r="U202" s="808"/>
      <c r="V202" s="809"/>
      <c r="W202" s="809"/>
    </row>
    <row r="203" spans="2:43">
      <c r="B203" s="811" t="s">
        <v>1729</v>
      </c>
      <c r="C203" s="812"/>
      <c r="D203" s="812"/>
      <c r="U203" s="811"/>
      <c r="V203" s="812"/>
      <c r="W203" s="812"/>
    </row>
    <row r="204" spans="2:43">
      <c r="B204" s="813" t="s">
        <v>10</v>
      </c>
      <c r="C204" s="813" t="s">
        <v>12</v>
      </c>
      <c r="D204" s="813" t="s">
        <v>26</v>
      </c>
      <c r="E204" s="734">
        <v>2017</v>
      </c>
      <c r="F204" s="734">
        <v>2018</v>
      </c>
      <c r="G204" s="734">
        <v>2019</v>
      </c>
      <c r="H204" s="734">
        <v>2020</v>
      </c>
      <c r="I204" s="734">
        <v>2021</v>
      </c>
      <c r="J204" s="734">
        <v>2022</v>
      </c>
      <c r="K204" s="734">
        <v>2023</v>
      </c>
      <c r="L204" s="734">
        <v>2024</v>
      </c>
      <c r="M204" s="734">
        <v>2025</v>
      </c>
      <c r="N204" s="734">
        <v>2026</v>
      </c>
      <c r="O204" s="734">
        <v>2027</v>
      </c>
      <c r="P204" s="734">
        <v>2028</v>
      </c>
      <c r="Q204" s="734">
        <v>2029</v>
      </c>
      <c r="R204" s="734">
        <v>2030</v>
      </c>
      <c r="S204" s="735">
        <v>2031</v>
      </c>
      <c r="U204" s="813"/>
      <c r="V204" s="813" t="s">
        <v>12</v>
      </c>
      <c r="W204" s="813" t="s">
        <v>26</v>
      </c>
      <c r="X204" s="734">
        <v>2017</v>
      </c>
      <c r="Y204" s="734">
        <v>2018</v>
      </c>
      <c r="Z204" s="734">
        <v>2019</v>
      </c>
      <c r="AA204" s="734">
        <v>2020</v>
      </c>
      <c r="AB204" s="734">
        <v>2021</v>
      </c>
      <c r="AC204" s="734">
        <v>2022</v>
      </c>
      <c r="AD204" s="734">
        <v>2023</v>
      </c>
      <c r="AE204" s="734">
        <v>2024</v>
      </c>
      <c r="AF204" s="734">
        <v>2025</v>
      </c>
      <c r="AG204" s="734">
        <v>2026</v>
      </c>
      <c r="AH204" s="734">
        <v>2027</v>
      </c>
      <c r="AI204" s="734">
        <v>2028</v>
      </c>
      <c r="AJ204" s="734">
        <v>2029</v>
      </c>
      <c r="AK204" s="734">
        <v>2030</v>
      </c>
      <c r="AL204" s="735">
        <v>2031</v>
      </c>
    </row>
    <row r="205" spans="2:43">
      <c r="B205" s="806">
        <v>1</v>
      </c>
      <c r="C205" s="772" t="s">
        <v>227</v>
      </c>
      <c r="D205" s="800" t="s">
        <v>228</v>
      </c>
      <c r="E205" s="814">
        <v>1640.2249999999999</v>
      </c>
      <c r="F205" s="814">
        <v>1560.981</v>
      </c>
      <c r="G205" s="814">
        <v>1377.8690000000001</v>
      </c>
      <c r="H205" s="814">
        <v>1293.3610000000001</v>
      </c>
      <c r="I205" s="814">
        <v>1496.8920000000001</v>
      </c>
      <c r="J205" s="814">
        <v>1277.155</v>
      </c>
      <c r="K205" s="814">
        <v>1303.3150000000001</v>
      </c>
      <c r="L205" s="814">
        <v>1663.6150593304383</v>
      </c>
      <c r="M205" s="814">
        <v>1647.0322945290029</v>
      </c>
      <c r="N205" s="814">
        <v>1630.4495297275751</v>
      </c>
      <c r="O205" s="814">
        <v>1613.8667649261408</v>
      </c>
      <c r="P205" s="814">
        <v>1597.284000124713</v>
      </c>
      <c r="Q205" s="814">
        <v>1580.7012353232785</v>
      </c>
      <c r="R205" s="814">
        <v>1564.1184705218507</v>
      </c>
      <c r="S205" s="801"/>
      <c r="U205" s="806"/>
      <c r="V205" s="772" t="s">
        <v>227</v>
      </c>
      <c r="W205" s="800" t="s">
        <v>1730</v>
      </c>
      <c r="X205" s="815">
        <v>1640.2249999999999</v>
      </c>
      <c r="Y205" s="815">
        <v>1560.981</v>
      </c>
      <c r="Z205" s="815">
        <v>1377.8690000000001</v>
      </c>
      <c r="AA205" s="815">
        <v>1293.3610000000001</v>
      </c>
      <c r="AB205" s="815">
        <v>1496.8920000000001</v>
      </c>
      <c r="AC205" s="815">
        <v>1277.155</v>
      </c>
      <c r="AD205" s="815">
        <v>1303.3150000000001</v>
      </c>
      <c r="AE205" s="815">
        <v>1663.6150593304383</v>
      </c>
      <c r="AF205" s="815">
        <v>1647.0322945290029</v>
      </c>
      <c r="AG205" s="815">
        <v>1630.4495297275751</v>
      </c>
      <c r="AH205" s="815">
        <v>1613.8667649261408</v>
      </c>
      <c r="AI205" s="815">
        <v>1597.284000124713</v>
      </c>
      <c r="AJ205" s="815">
        <v>1580.7012353232785</v>
      </c>
      <c r="AK205" s="815">
        <v>1564.1184705218507</v>
      </c>
      <c r="AL205" s="815">
        <v>0</v>
      </c>
    </row>
    <row r="206" spans="2:43">
      <c r="B206" s="806">
        <v>2</v>
      </c>
      <c r="C206" s="772" t="s">
        <v>230</v>
      </c>
      <c r="D206" s="800" t="s">
        <v>1731</v>
      </c>
      <c r="E206" s="815">
        <v>9156.2729999999992</v>
      </c>
      <c r="F206" s="815">
        <v>10188.42</v>
      </c>
      <c r="G206" s="815">
        <v>9178.7479999999996</v>
      </c>
      <c r="H206" s="815">
        <v>8482.5990000000002</v>
      </c>
      <c r="I206" s="815">
        <v>9803.5169999999998</v>
      </c>
      <c r="J206" s="815">
        <v>8022.0739999999996</v>
      </c>
      <c r="K206" s="815">
        <v>7924.2209999999995</v>
      </c>
      <c r="L206" s="814">
        <v>10537.318997819018</v>
      </c>
      <c r="M206" s="814">
        <v>10453.995855679836</v>
      </c>
      <c r="N206" s="814">
        <v>10640.736332013334</v>
      </c>
      <c r="O206" s="814">
        <v>10521.994491797996</v>
      </c>
      <c r="P206" s="814">
        <v>10463.539998594088</v>
      </c>
      <c r="Q206" s="814">
        <v>10405.696456659338</v>
      </c>
      <c r="R206" s="814">
        <v>10348.46386599373</v>
      </c>
      <c r="S206" s="801"/>
      <c r="U206" s="806"/>
      <c r="V206" s="772" t="s">
        <v>230</v>
      </c>
      <c r="W206" s="800" t="s">
        <v>1730</v>
      </c>
      <c r="X206" s="815">
        <v>85977.403470000005</v>
      </c>
      <c r="Y206" s="815">
        <v>95669.263800000001</v>
      </c>
      <c r="Z206" s="815">
        <v>86188.443719999996</v>
      </c>
      <c r="AA206" s="815">
        <v>79651.604610000009</v>
      </c>
      <c r="AB206" s="815">
        <v>92055.02463</v>
      </c>
      <c r="AC206" s="815">
        <v>75327.274860000005</v>
      </c>
      <c r="AD206" s="815">
        <v>74408.435190000004</v>
      </c>
      <c r="AE206" s="815">
        <v>98945.425389520591</v>
      </c>
      <c r="AF206" s="815">
        <v>98163.021084833657</v>
      </c>
      <c r="AG206" s="815">
        <v>99916.514157605212</v>
      </c>
      <c r="AH206" s="815">
        <v>98801.52827798319</v>
      </c>
      <c r="AI206" s="815">
        <v>98252.640586798487</v>
      </c>
      <c r="AJ206" s="815">
        <v>97709.489728031185</v>
      </c>
      <c r="AK206" s="815">
        <v>97172.075701681126</v>
      </c>
      <c r="AL206" s="815">
        <v>0</v>
      </c>
    </row>
    <row r="207" spans="2:43">
      <c r="B207" s="806">
        <v>3</v>
      </c>
      <c r="C207" s="772" t="s">
        <v>322</v>
      </c>
      <c r="D207" s="800" t="s">
        <v>5</v>
      </c>
      <c r="E207" s="801"/>
      <c r="F207" s="801"/>
      <c r="G207" s="801"/>
      <c r="H207" s="801"/>
      <c r="I207" s="801"/>
      <c r="J207" s="801"/>
      <c r="K207" s="801"/>
      <c r="L207" s="801"/>
      <c r="M207" s="801"/>
      <c r="N207" s="801"/>
      <c r="O207" s="801"/>
      <c r="P207" s="801"/>
      <c r="Q207" s="801"/>
      <c r="R207" s="801"/>
      <c r="S207" s="801"/>
      <c r="U207" s="806"/>
      <c r="V207" s="772" t="s">
        <v>322</v>
      </c>
      <c r="W207" s="800" t="s">
        <v>1730</v>
      </c>
      <c r="X207" s="816">
        <v>2437.629857254954</v>
      </c>
      <c r="Y207" s="816">
        <v>2404.34</v>
      </c>
      <c r="Z207" s="816">
        <v>2777.1800000000003</v>
      </c>
      <c r="AA207" s="816">
        <v>1601.3000000000002</v>
      </c>
      <c r="AB207" s="816">
        <v>1981.3100000000002</v>
      </c>
      <c r="AC207" s="816">
        <v>1594.13</v>
      </c>
      <c r="AD207" s="816">
        <v>1888.1000000000001</v>
      </c>
      <c r="AE207" s="816">
        <v>2059.3812617873191</v>
      </c>
      <c r="AF207" s="816">
        <v>1938.9085802242626</v>
      </c>
      <c r="AG207" s="816">
        <v>1818.435898661206</v>
      </c>
      <c r="AH207" s="816">
        <v>1697.9632170981786</v>
      </c>
      <c r="AI207" s="816">
        <v>1577.4905355351223</v>
      </c>
      <c r="AJ207" s="816">
        <v>1457.0178539720946</v>
      </c>
      <c r="AK207" s="816">
        <v>1336.5451724090381</v>
      </c>
      <c r="AL207" s="816">
        <v>0</v>
      </c>
    </row>
    <row r="208" spans="2:43">
      <c r="B208" s="806">
        <v>4</v>
      </c>
      <c r="C208" s="793" t="s">
        <v>233</v>
      </c>
      <c r="D208" s="817" t="s">
        <v>5</v>
      </c>
      <c r="E208" s="818"/>
      <c r="F208" s="818"/>
      <c r="G208" s="818"/>
      <c r="H208" s="818"/>
      <c r="I208" s="818"/>
      <c r="J208" s="818"/>
      <c r="K208" s="818"/>
      <c r="L208" s="818"/>
      <c r="M208" s="818"/>
      <c r="N208" s="818"/>
      <c r="O208" s="818"/>
      <c r="P208" s="818"/>
      <c r="Q208" s="818"/>
      <c r="R208" s="818"/>
      <c r="S208" s="818"/>
      <c r="T208" s="819"/>
      <c r="U208" s="806"/>
      <c r="V208" s="793" t="s">
        <v>233</v>
      </c>
      <c r="W208" s="817" t="s">
        <v>5</v>
      </c>
      <c r="X208" s="818">
        <v>2437.629857254954</v>
      </c>
      <c r="Y208" s="818">
        <v>2404.34</v>
      </c>
      <c r="Z208" s="818">
        <v>2777.1800000000003</v>
      </c>
      <c r="AA208" s="818">
        <v>1601.3000000000002</v>
      </c>
      <c r="AB208" s="818">
        <v>1981.3100000000002</v>
      </c>
      <c r="AC208" s="818">
        <v>1594.13</v>
      </c>
      <c r="AD208" s="818">
        <v>1888.1000000000001</v>
      </c>
      <c r="AE208" s="818">
        <v>2059.3812617873191</v>
      </c>
      <c r="AF208" s="818">
        <v>1938.9085802242626</v>
      </c>
      <c r="AG208" s="818">
        <v>1818.435898661206</v>
      </c>
      <c r="AH208" s="818">
        <v>1697.9632170981786</v>
      </c>
      <c r="AI208" s="818">
        <v>1577.4905355351223</v>
      </c>
      <c r="AJ208" s="818">
        <v>1457.0178539720946</v>
      </c>
      <c r="AK208" s="818">
        <v>1336.5451724090381</v>
      </c>
      <c r="AL208" s="818">
        <v>0</v>
      </c>
    </row>
    <row r="209" spans="2:38">
      <c r="B209" s="820"/>
      <c r="C209" s="821" t="s">
        <v>245</v>
      </c>
      <c r="D209" s="822" t="s">
        <v>236</v>
      </c>
      <c r="E209" s="763"/>
      <c r="F209" s="763"/>
      <c r="G209" s="763"/>
      <c r="H209" s="763"/>
      <c r="I209" s="763"/>
      <c r="J209" s="763"/>
      <c r="K209" s="748"/>
      <c r="L209" s="748"/>
      <c r="M209" s="748"/>
      <c r="N209" s="748"/>
      <c r="O209" s="748"/>
      <c r="P209" s="748"/>
      <c r="Q209" s="748"/>
      <c r="R209" s="748"/>
      <c r="S209" s="748"/>
      <c r="U209" s="820"/>
      <c r="V209" s="821" t="s">
        <v>245</v>
      </c>
      <c r="W209" s="822" t="s">
        <v>1730</v>
      </c>
      <c r="X209" s="768">
        <v>0</v>
      </c>
      <c r="Y209" s="768">
        <v>0</v>
      </c>
      <c r="Z209" s="768">
        <v>0</v>
      </c>
      <c r="AA209" s="768">
        <v>0</v>
      </c>
      <c r="AB209" s="768">
        <v>0</v>
      </c>
      <c r="AC209" s="768">
        <v>0</v>
      </c>
      <c r="AD209" s="768">
        <v>0</v>
      </c>
      <c r="AE209" s="768">
        <v>0</v>
      </c>
      <c r="AF209" s="768">
        <v>0</v>
      </c>
      <c r="AG209" s="768">
        <v>0</v>
      </c>
      <c r="AH209" s="768">
        <v>0</v>
      </c>
      <c r="AI209" s="768">
        <v>0</v>
      </c>
      <c r="AJ209" s="768">
        <v>0</v>
      </c>
      <c r="AK209" s="768">
        <v>0</v>
      </c>
      <c r="AL209" s="768">
        <v>0</v>
      </c>
    </row>
    <row r="210" spans="2:38">
      <c r="B210" s="820"/>
      <c r="C210" s="821" t="s">
        <v>332</v>
      </c>
      <c r="D210" s="822" t="s">
        <v>236</v>
      </c>
      <c r="E210" s="763"/>
      <c r="F210" s="763"/>
      <c r="G210" s="763"/>
      <c r="H210" s="763"/>
      <c r="I210" s="763"/>
      <c r="J210" s="763"/>
      <c r="K210" s="748"/>
      <c r="L210" s="748"/>
      <c r="M210" s="748"/>
      <c r="N210" s="748"/>
      <c r="O210" s="748"/>
      <c r="P210" s="748"/>
      <c r="Q210" s="748"/>
      <c r="R210" s="748"/>
      <c r="S210" s="748"/>
      <c r="U210" s="820"/>
      <c r="V210" s="821" t="s">
        <v>332</v>
      </c>
      <c r="W210" s="822" t="s">
        <v>1730</v>
      </c>
      <c r="X210" s="768">
        <v>0</v>
      </c>
      <c r="Y210" s="768">
        <v>0</v>
      </c>
      <c r="Z210" s="768">
        <v>0</v>
      </c>
      <c r="AA210" s="768">
        <v>0</v>
      </c>
      <c r="AB210" s="768">
        <v>0</v>
      </c>
      <c r="AC210" s="768">
        <v>0</v>
      </c>
      <c r="AD210" s="768">
        <v>0</v>
      </c>
      <c r="AE210" s="768">
        <v>0</v>
      </c>
      <c r="AF210" s="768">
        <v>0</v>
      </c>
      <c r="AG210" s="768">
        <v>0</v>
      </c>
      <c r="AH210" s="768">
        <v>0</v>
      </c>
      <c r="AI210" s="768">
        <v>0</v>
      </c>
      <c r="AJ210" s="768">
        <v>0</v>
      </c>
      <c r="AK210" s="768">
        <v>0</v>
      </c>
      <c r="AL210" s="768">
        <v>0</v>
      </c>
    </row>
    <row r="211" spans="2:38">
      <c r="B211" s="820"/>
      <c r="C211" s="821" t="s">
        <v>238</v>
      </c>
      <c r="D211" s="822" t="s">
        <v>236</v>
      </c>
      <c r="E211" s="768">
        <v>1019.9288105669262</v>
      </c>
      <c r="F211" s="768">
        <v>1006</v>
      </c>
      <c r="G211" s="768">
        <v>1162</v>
      </c>
      <c r="H211" s="768">
        <v>670</v>
      </c>
      <c r="I211" s="768">
        <v>829</v>
      </c>
      <c r="J211" s="768">
        <v>667</v>
      </c>
      <c r="K211" s="768">
        <v>790</v>
      </c>
      <c r="L211" s="748">
        <v>861.66579991101207</v>
      </c>
      <c r="M211" s="748">
        <v>811.25882017751564</v>
      </c>
      <c r="N211" s="748">
        <v>760.85184044401922</v>
      </c>
      <c r="O211" s="748">
        <v>710.44486071053495</v>
      </c>
      <c r="P211" s="748">
        <v>660.03788097703853</v>
      </c>
      <c r="Q211" s="748">
        <v>609.63090124355415</v>
      </c>
      <c r="R211" s="748">
        <v>559.22392151005772</v>
      </c>
      <c r="S211" s="748"/>
      <c r="U211" s="820"/>
      <c r="V211" s="821" t="s">
        <v>238</v>
      </c>
      <c r="W211" s="822" t="s">
        <v>1730</v>
      </c>
      <c r="X211" s="768">
        <v>2437.629857254954</v>
      </c>
      <c r="Y211" s="768">
        <v>2404.34</v>
      </c>
      <c r="Z211" s="768">
        <v>2777.1800000000003</v>
      </c>
      <c r="AA211" s="768">
        <v>1601.3000000000002</v>
      </c>
      <c r="AB211" s="768">
        <v>1981.3100000000002</v>
      </c>
      <c r="AC211" s="768">
        <v>1594.13</v>
      </c>
      <c r="AD211" s="768">
        <v>1888.1000000000001</v>
      </c>
      <c r="AE211" s="768">
        <v>2059.3812617873191</v>
      </c>
      <c r="AF211" s="768">
        <v>1938.9085802242626</v>
      </c>
      <c r="AG211" s="768">
        <v>1818.435898661206</v>
      </c>
      <c r="AH211" s="768">
        <v>1697.9632170981786</v>
      </c>
      <c r="AI211" s="768">
        <v>1577.4905355351223</v>
      </c>
      <c r="AJ211" s="768">
        <v>1457.0178539720946</v>
      </c>
      <c r="AK211" s="768">
        <v>1336.5451724090381</v>
      </c>
      <c r="AL211" s="768">
        <v>0</v>
      </c>
    </row>
    <row r="212" spans="2:38">
      <c r="B212" s="820"/>
      <c r="C212" s="821" t="s">
        <v>239</v>
      </c>
      <c r="D212" s="822" t="s">
        <v>236</v>
      </c>
      <c r="E212" s="763"/>
      <c r="F212" s="763"/>
      <c r="G212" s="763"/>
      <c r="H212" s="763"/>
      <c r="I212" s="763"/>
      <c r="J212" s="763"/>
      <c r="K212" s="768"/>
      <c r="L212" s="748"/>
      <c r="M212" s="748"/>
      <c r="N212" s="748"/>
      <c r="O212" s="748"/>
      <c r="P212" s="748"/>
      <c r="Q212" s="748"/>
      <c r="R212" s="748"/>
      <c r="S212" s="748"/>
      <c r="U212" s="820"/>
      <c r="V212" s="821" t="s">
        <v>239</v>
      </c>
      <c r="W212" s="822" t="s">
        <v>1730</v>
      </c>
      <c r="X212" s="768">
        <v>0</v>
      </c>
      <c r="Y212" s="768">
        <v>0</v>
      </c>
      <c r="Z212" s="768">
        <v>0</v>
      </c>
      <c r="AA212" s="768">
        <v>0</v>
      </c>
      <c r="AB212" s="768">
        <v>0</v>
      </c>
      <c r="AC212" s="768">
        <v>0</v>
      </c>
      <c r="AD212" s="768">
        <v>0</v>
      </c>
      <c r="AE212" s="768">
        <v>0</v>
      </c>
      <c r="AF212" s="768">
        <v>0</v>
      </c>
      <c r="AG212" s="768">
        <v>0</v>
      </c>
      <c r="AH212" s="768">
        <v>0</v>
      </c>
      <c r="AI212" s="768">
        <v>0</v>
      </c>
      <c r="AJ212" s="768">
        <v>0</v>
      </c>
      <c r="AK212" s="768">
        <v>0</v>
      </c>
      <c r="AL212" s="768">
        <v>0</v>
      </c>
    </row>
    <row r="213" spans="2:38">
      <c r="B213" s="820"/>
      <c r="C213" s="821" t="s">
        <v>240</v>
      </c>
      <c r="D213" s="822" t="s">
        <v>236</v>
      </c>
      <c r="E213" s="763"/>
      <c r="F213" s="763"/>
      <c r="G213" s="763"/>
      <c r="H213" s="763"/>
      <c r="I213" s="763"/>
      <c r="J213" s="763"/>
      <c r="K213" s="748"/>
      <c r="L213" s="748"/>
      <c r="M213" s="748"/>
      <c r="N213" s="748"/>
      <c r="O213" s="748"/>
      <c r="P213" s="748"/>
      <c r="Q213" s="748"/>
      <c r="R213" s="748"/>
      <c r="S213" s="748"/>
      <c r="U213" s="820"/>
      <c r="V213" s="821" t="s">
        <v>240</v>
      </c>
      <c r="W213" s="822" t="s">
        <v>1730</v>
      </c>
      <c r="X213" s="768">
        <v>0</v>
      </c>
      <c r="Y213" s="768">
        <v>0</v>
      </c>
      <c r="Z213" s="768">
        <v>0</v>
      </c>
      <c r="AA213" s="768">
        <v>0</v>
      </c>
      <c r="AB213" s="768">
        <v>0</v>
      </c>
      <c r="AC213" s="768">
        <v>0</v>
      </c>
      <c r="AD213" s="768">
        <v>0</v>
      </c>
      <c r="AE213" s="768">
        <v>0</v>
      </c>
      <c r="AF213" s="768">
        <v>0</v>
      </c>
      <c r="AG213" s="768">
        <v>0</v>
      </c>
      <c r="AH213" s="768">
        <v>0</v>
      </c>
      <c r="AI213" s="768">
        <v>0</v>
      </c>
      <c r="AJ213" s="768">
        <v>0</v>
      </c>
      <c r="AK213" s="768">
        <v>0</v>
      </c>
      <c r="AL213" s="768">
        <v>0</v>
      </c>
    </row>
    <row r="214" spans="2:38">
      <c r="B214" s="820"/>
      <c r="C214" s="821" t="s">
        <v>241</v>
      </c>
      <c r="D214" s="822" t="s">
        <v>236</v>
      </c>
      <c r="E214" s="748"/>
      <c r="F214" s="748"/>
      <c r="G214" s="748"/>
      <c r="H214" s="748"/>
      <c r="I214" s="748"/>
      <c r="J214" s="748"/>
      <c r="K214" s="748"/>
      <c r="L214" s="748"/>
      <c r="M214" s="748"/>
      <c r="N214" s="748"/>
      <c r="O214" s="748"/>
      <c r="P214" s="748"/>
      <c r="Q214" s="748"/>
      <c r="R214" s="748"/>
      <c r="S214" s="748"/>
      <c r="U214" s="820"/>
      <c r="V214" s="821" t="s">
        <v>241</v>
      </c>
      <c r="W214" s="822" t="s">
        <v>1730</v>
      </c>
      <c r="X214" s="748"/>
      <c r="Y214" s="748"/>
      <c r="Z214" s="748"/>
      <c r="AA214" s="748"/>
      <c r="AB214" s="748"/>
      <c r="AC214" s="748"/>
      <c r="AD214" s="748"/>
      <c r="AE214" s="748"/>
      <c r="AF214" s="748"/>
      <c r="AG214" s="748"/>
      <c r="AH214" s="748"/>
      <c r="AI214" s="748"/>
      <c r="AJ214" s="748"/>
      <c r="AK214" s="748"/>
      <c r="AL214" s="748"/>
    </row>
    <row r="215" spans="2:38">
      <c r="B215" s="820"/>
      <c r="C215" s="821" t="s">
        <v>242</v>
      </c>
      <c r="D215" s="822" t="s">
        <v>236</v>
      </c>
      <c r="E215" s="748"/>
      <c r="F215" s="748"/>
      <c r="G215" s="748"/>
      <c r="H215" s="748"/>
      <c r="I215" s="748"/>
      <c r="J215" s="748"/>
      <c r="K215" s="748"/>
      <c r="L215" s="748"/>
      <c r="M215" s="748"/>
      <c r="N215" s="748"/>
      <c r="O215" s="748"/>
      <c r="P215" s="748"/>
      <c r="Q215" s="748"/>
      <c r="R215" s="748"/>
      <c r="S215" s="748"/>
      <c r="U215" s="820"/>
      <c r="V215" s="821" t="s">
        <v>242</v>
      </c>
      <c r="W215" s="822" t="s">
        <v>1730</v>
      </c>
      <c r="X215" s="748"/>
      <c r="Y215" s="748"/>
      <c r="Z215" s="748"/>
      <c r="AA215" s="748"/>
      <c r="AB215" s="748"/>
      <c r="AC215" s="748"/>
      <c r="AD215" s="748"/>
      <c r="AE215" s="748"/>
      <c r="AF215" s="748"/>
      <c r="AG215" s="748"/>
      <c r="AH215" s="748"/>
      <c r="AI215" s="748"/>
      <c r="AJ215" s="748"/>
      <c r="AK215" s="748"/>
      <c r="AL215" s="748"/>
    </row>
    <row r="216" spans="2:38">
      <c r="B216" s="820"/>
      <c r="C216" s="821" t="s">
        <v>243</v>
      </c>
      <c r="D216" s="822" t="s">
        <v>236</v>
      </c>
      <c r="E216" s="748"/>
      <c r="F216" s="748"/>
      <c r="G216" s="748"/>
      <c r="H216" s="748"/>
      <c r="I216" s="748"/>
      <c r="J216" s="748"/>
      <c r="K216" s="748"/>
      <c r="L216" s="748"/>
      <c r="M216" s="748"/>
      <c r="N216" s="748"/>
      <c r="O216" s="748"/>
      <c r="P216" s="748"/>
      <c r="Q216" s="748"/>
      <c r="R216" s="748"/>
      <c r="S216" s="748"/>
      <c r="U216" s="820"/>
      <c r="V216" s="821" t="s">
        <v>243</v>
      </c>
      <c r="W216" s="822" t="s">
        <v>1730</v>
      </c>
      <c r="X216" s="748"/>
      <c r="Y216" s="748"/>
      <c r="Z216" s="748"/>
      <c r="AA216" s="748"/>
      <c r="AB216" s="748"/>
      <c r="AC216" s="748"/>
      <c r="AD216" s="748"/>
      <c r="AE216" s="748"/>
      <c r="AF216" s="748"/>
      <c r="AG216" s="748"/>
      <c r="AH216" s="748"/>
      <c r="AI216" s="748"/>
      <c r="AJ216" s="748"/>
      <c r="AK216" s="748"/>
      <c r="AL216" s="748"/>
    </row>
    <row r="217" spans="2:38">
      <c r="B217" s="820"/>
      <c r="C217" s="821" t="s">
        <v>244</v>
      </c>
      <c r="D217" s="822" t="s">
        <v>236</v>
      </c>
      <c r="E217" s="748"/>
      <c r="F217" s="748"/>
      <c r="G217" s="748"/>
      <c r="H217" s="748"/>
      <c r="I217" s="748"/>
      <c r="J217" s="748"/>
      <c r="K217" s="748"/>
      <c r="L217" s="748"/>
      <c r="M217" s="748"/>
      <c r="N217" s="748"/>
      <c r="O217" s="748"/>
      <c r="P217" s="748"/>
      <c r="Q217" s="748"/>
      <c r="R217" s="748"/>
      <c r="S217" s="748"/>
      <c r="U217" s="820"/>
      <c r="V217" s="821" t="s">
        <v>244</v>
      </c>
      <c r="W217" s="822" t="s">
        <v>1730</v>
      </c>
      <c r="X217" s="748"/>
      <c r="Y217" s="748"/>
      <c r="Z217" s="748"/>
      <c r="AA217" s="748"/>
      <c r="AB217" s="748"/>
      <c r="AC217" s="748"/>
      <c r="AD217" s="748"/>
      <c r="AE217" s="748"/>
      <c r="AF217" s="748"/>
      <c r="AG217" s="748"/>
      <c r="AH217" s="748"/>
      <c r="AI217" s="748"/>
      <c r="AJ217" s="748"/>
      <c r="AK217" s="748"/>
      <c r="AL217" s="748"/>
    </row>
    <row r="218" spans="2:38">
      <c r="B218" s="806">
        <v>5</v>
      </c>
      <c r="C218" s="793" t="s">
        <v>765</v>
      </c>
      <c r="D218" s="817" t="s">
        <v>5</v>
      </c>
      <c r="E218" s="818"/>
      <c r="F218" s="818"/>
      <c r="G218" s="818"/>
      <c r="H218" s="818"/>
      <c r="I218" s="818"/>
      <c r="J218" s="818"/>
      <c r="K218" s="818"/>
      <c r="L218" s="818"/>
      <c r="M218" s="818"/>
      <c r="N218" s="818"/>
      <c r="O218" s="818"/>
      <c r="P218" s="818"/>
      <c r="Q218" s="818"/>
      <c r="R218" s="818"/>
      <c r="S218" s="818"/>
      <c r="U218" s="806"/>
      <c r="V218" s="793" t="s">
        <v>765</v>
      </c>
      <c r="W218" s="817" t="s">
        <v>5</v>
      </c>
      <c r="X218" s="818"/>
      <c r="Y218" s="818"/>
      <c r="Z218" s="818"/>
      <c r="AA218" s="818"/>
      <c r="AB218" s="818"/>
      <c r="AC218" s="818"/>
      <c r="AD218" s="818"/>
      <c r="AE218" s="818"/>
      <c r="AF218" s="818"/>
      <c r="AG218" s="818"/>
      <c r="AH218" s="818"/>
      <c r="AI218" s="818"/>
      <c r="AJ218" s="818"/>
      <c r="AK218" s="818"/>
      <c r="AL218" s="818"/>
    </row>
    <row r="219" spans="2:38">
      <c r="B219" s="820"/>
      <c r="C219" s="821" t="s">
        <v>766</v>
      </c>
      <c r="D219" s="822" t="s">
        <v>1731</v>
      </c>
      <c r="E219" s="748"/>
      <c r="F219" s="748"/>
      <c r="G219" s="748"/>
      <c r="H219" s="748"/>
      <c r="I219" s="748"/>
      <c r="J219" s="748"/>
      <c r="K219" s="748"/>
      <c r="L219" s="748"/>
      <c r="M219" s="748"/>
      <c r="N219" s="748"/>
      <c r="O219" s="748"/>
      <c r="P219" s="748"/>
      <c r="Q219" s="748"/>
      <c r="R219" s="748"/>
      <c r="S219" s="748"/>
      <c r="U219" s="820"/>
      <c r="V219" s="821" t="s">
        <v>766</v>
      </c>
      <c r="W219" s="822" t="s">
        <v>1730</v>
      </c>
      <c r="X219" s="748"/>
      <c r="Y219" s="748"/>
      <c r="Z219" s="748"/>
      <c r="AA219" s="748"/>
      <c r="AB219" s="748"/>
      <c r="AC219" s="748"/>
      <c r="AD219" s="748"/>
      <c r="AE219" s="748"/>
      <c r="AF219" s="748"/>
      <c r="AG219" s="748"/>
      <c r="AH219" s="748"/>
      <c r="AI219" s="748"/>
      <c r="AJ219" s="748"/>
      <c r="AK219" s="748"/>
      <c r="AL219" s="748"/>
    </row>
    <row r="220" spans="2:38">
      <c r="B220" s="820"/>
      <c r="C220" s="821" t="s">
        <v>977</v>
      </c>
      <c r="D220" s="822" t="s">
        <v>1731</v>
      </c>
      <c r="E220" s="748"/>
      <c r="F220" s="748"/>
      <c r="G220" s="748"/>
      <c r="H220" s="748"/>
      <c r="I220" s="748"/>
      <c r="J220" s="748"/>
      <c r="K220" s="748"/>
      <c r="L220" s="748"/>
      <c r="M220" s="748"/>
      <c r="N220" s="748"/>
      <c r="O220" s="748"/>
      <c r="P220" s="748"/>
      <c r="Q220" s="748"/>
      <c r="R220" s="748"/>
      <c r="S220" s="748"/>
      <c r="U220" s="820"/>
      <c r="V220" s="821" t="s">
        <v>977</v>
      </c>
      <c r="W220" s="822" t="s">
        <v>1730</v>
      </c>
      <c r="X220" s="748"/>
      <c r="Y220" s="748"/>
      <c r="Z220" s="748"/>
      <c r="AA220" s="748"/>
      <c r="AB220" s="748"/>
      <c r="AC220" s="748"/>
      <c r="AD220" s="748"/>
      <c r="AE220" s="748"/>
      <c r="AF220" s="748"/>
      <c r="AG220" s="748"/>
      <c r="AH220" s="748"/>
      <c r="AI220" s="748"/>
      <c r="AJ220" s="748"/>
      <c r="AK220" s="748"/>
      <c r="AL220" s="748"/>
    </row>
    <row r="221" spans="2:38">
      <c r="B221" s="806">
        <v>6</v>
      </c>
      <c r="C221" s="793" t="s">
        <v>979</v>
      </c>
      <c r="D221" s="817" t="s">
        <v>5</v>
      </c>
      <c r="E221" s="818"/>
      <c r="F221" s="818"/>
      <c r="G221" s="818"/>
      <c r="H221" s="818"/>
      <c r="I221" s="818"/>
      <c r="J221" s="818"/>
      <c r="K221" s="818"/>
      <c r="L221" s="818"/>
      <c r="M221" s="818"/>
      <c r="N221" s="818"/>
      <c r="O221" s="818"/>
      <c r="P221" s="818"/>
      <c r="Q221" s="818"/>
      <c r="R221" s="818"/>
      <c r="S221" s="818"/>
      <c r="U221" s="806"/>
      <c r="V221" s="793" t="s">
        <v>979</v>
      </c>
      <c r="W221" s="817" t="s">
        <v>5</v>
      </c>
      <c r="X221" s="818"/>
      <c r="Y221" s="818"/>
      <c r="Z221" s="818"/>
      <c r="AA221" s="818"/>
      <c r="AB221" s="818"/>
      <c r="AC221" s="818"/>
      <c r="AD221" s="818"/>
      <c r="AE221" s="818"/>
      <c r="AF221" s="818"/>
      <c r="AG221" s="818"/>
      <c r="AH221" s="818"/>
      <c r="AI221" s="818"/>
      <c r="AJ221" s="818"/>
      <c r="AK221" s="818"/>
      <c r="AL221" s="818"/>
    </row>
    <row r="222" spans="2:38">
      <c r="B222" s="820"/>
      <c r="C222" s="821" t="s">
        <v>980</v>
      </c>
      <c r="D222" s="822" t="s">
        <v>721</v>
      </c>
      <c r="E222" s="748"/>
      <c r="F222" s="748"/>
      <c r="G222" s="748"/>
      <c r="H222" s="748"/>
      <c r="I222" s="748"/>
      <c r="J222" s="748"/>
      <c r="K222" s="748"/>
      <c r="L222" s="748"/>
      <c r="M222" s="748"/>
      <c r="N222" s="748"/>
      <c r="O222" s="748"/>
      <c r="P222" s="748"/>
      <c r="Q222" s="748"/>
      <c r="R222" s="748"/>
      <c r="S222" s="748"/>
      <c r="U222" s="820"/>
      <c r="V222" s="821" t="s">
        <v>980</v>
      </c>
      <c r="W222" s="822" t="s">
        <v>1730</v>
      </c>
      <c r="X222" s="748"/>
      <c r="Y222" s="748"/>
      <c r="Z222" s="748"/>
      <c r="AA222" s="748"/>
      <c r="AB222" s="748"/>
      <c r="AC222" s="748"/>
      <c r="AD222" s="748"/>
      <c r="AE222" s="748"/>
      <c r="AF222" s="748"/>
      <c r="AG222" s="748"/>
      <c r="AH222" s="748"/>
      <c r="AI222" s="748"/>
      <c r="AJ222" s="748"/>
      <c r="AK222" s="748"/>
      <c r="AL222" s="748"/>
    </row>
    <row r="223" spans="2:38">
      <c r="B223" s="820"/>
      <c r="C223" s="821" t="s">
        <v>981</v>
      </c>
      <c r="D223" s="822" t="s">
        <v>721</v>
      </c>
      <c r="E223" s="748"/>
      <c r="F223" s="748"/>
      <c r="G223" s="748"/>
      <c r="H223" s="748"/>
      <c r="I223" s="748"/>
      <c r="J223" s="748"/>
      <c r="K223" s="748"/>
      <c r="L223" s="748"/>
      <c r="M223" s="748"/>
      <c r="N223" s="748"/>
      <c r="O223" s="748"/>
      <c r="P223" s="748"/>
      <c r="Q223" s="748"/>
      <c r="R223" s="748"/>
      <c r="S223" s="748"/>
      <c r="U223" s="820"/>
      <c r="V223" s="821" t="s">
        <v>981</v>
      </c>
      <c r="W223" s="822" t="s">
        <v>1730</v>
      </c>
      <c r="X223" s="748"/>
      <c r="Y223" s="748"/>
      <c r="Z223" s="748"/>
      <c r="AA223" s="748"/>
      <c r="AB223" s="748"/>
      <c r="AC223" s="748"/>
      <c r="AD223" s="748"/>
      <c r="AE223" s="748"/>
      <c r="AF223" s="748"/>
      <c r="AG223" s="748"/>
      <c r="AH223" s="748"/>
      <c r="AI223" s="748"/>
      <c r="AJ223" s="748"/>
      <c r="AK223" s="748"/>
      <c r="AL223" s="748"/>
    </row>
    <row r="224" spans="2:38">
      <c r="B224" s="806">
        <v>7</v>
      </c>
      <c r="C224" s="793" t="s">
        <v>248</v>
      </c>
      <c r="D224" s="817" t="s">
        <v>5</v>
      </c>
      <c r="E224" s="818"/>
      <c r="F224" s="818"/>
      <c r="G224" s="818"/>
      <c r="H224" s="818"/>
      <c r="I224" s="818"/>
      <c r="J224" s="818"/>
      <c r="K224" s="818"/>
      <c r="L224" s="818"/>
      <c r="M224" s="818"/>
      <c r="N224" s="818"/>
      <c r="O224" s="818"/>
      <c r="P224" s="818"/>
      <c r="Q224" s="818"/>
      <c r="R224" s="818"/>
      <c r="S224" s="818"/>
      <c r="U224" s="806"/>
      <c r="V224" s="793" t="s">
        <v>248</v>
      </c>
      <c r="W224" s="817" t="s">
        <v>5</v>
      </c>
      <c r="X224" s="818"/>
      <c r="Y224" s="818"/>
      <c r="Z224" s="818"/>
      <c r="AA224" s="818"/>
      <c r="AB224" s="818"/>
      <c r="AC224" s="818"/>
      <c r="AD224" s="818"/>
      <c r="AE224" s="818"/>
      <c r="AF224" s="818"/>
      <c r="AG224" s="818"/>
      <c r="AH224" s="818"/>
      <c r="AI224" s="818"/>
      <c r="AJ224" s="818"/>
      <c r="AK224" s="818"/>
      <c r="AL224" s="818"/>
    </row>
    <row r="225" spans="2:38">
      <c r="B225" s="820"/>
      <c r="C225" s="821" t="s">
        <v>250</v>
      </c>
      <c r="D225" s="822" t="s">
        <v>236</v>
      </c>
      <c r="E225" s="748"/>
      <c r="F225" s="748"/>
      <c r="G225" s="748"/>
      <c r="H225" s="748"/>
      <c r="I225" s="748"/>
      <c r="J225" s="748"/>
      <c r="K225" s="748"/>
      <c r="L225" s="748"/>
      <c r="M225" s="748"/>
      <c r="N225" s="748"/>
      <c r="O225" s="748"/>
      <c r="P225" s="748"/>
      <c r="Q225" s="748"/>
      <c r="R225" s="748"/>
      <c r="S225" s="748"/>
      <c r="U225" s="820"/>
      <c r="V225" s="821" t="s">
        <v>250</v>
      </c>
      <c r="W225" s="822" t="s">
        <v>1730</v>
      </c>
      <c r="X225" s="748"/>
      <c r="Y225" s="748"/>
      <c r="Z225" s="748"/>
      <c r="AA225" s="748"/>
      <c r="AB225" s="748"/>
      <c r="AC225" s="748"/>
      <c r="AD225" s="748"/>
      <c r="AE225" s="748"/>
      <c r="AF225" s="748"/>
      <c r="AG225" s="748"/>
      <c r="AH225" s="748"/>
      <c r="AI225" s="748"/>
      <c r="AJ225" s="748"/>
      <c r="AK225" s="748"/>
      <c r="AL225" s="748"/>
    </row>
    <row r="226" spans="2:38">
      <c r="B226" s="820"/>
      <c r="C226" s="821" t="s">
        <v>251</v>
      </c>
      <c r="D226" s="822" t="s">
        <v>236</v>
      </c>
      <c r="E226" s="748"/>
      <c r="F226" s="748"/>
      <c r="G226" s="748"/>
      <c r="H226" s="748"/>
      <c r="I226" s="748"/>
      <c r="J226" s="748"/>
      <c r="K226" s="748"/>
      <c r="L226" s="748"/>
      <c r="M226" s="748"/>
      <c r="N226" s="748"/>
      <c r="O226" s="748"/>
      <c r="P226" s="748"/>
      <c r="Q226" s="748"/>
      <c r="R226" s="748"/>
      <c r="S226" s="748"/>
      <c r="U226" s="820"/>
      <c r="V226" s="821" t="s">
        <v>251</v>
      </c>
      <c r="W226" s="822" t="s">
        <v>1730</v>
      </c>
      <c r="X226" s="748"/>
      <c r="Y226" s="748"/>
      <c r="Z226" s="748"/>
      <c r="AA226" s="748"/>
      <c r="AB226" s="748"/>
      <c r="AC226" s="748"/>
      <c r="AD226" s="748"/>
      <c r="AE226" s="748"/>
      <c r="AF226" s="748"/>
      <c r="AG226" s="748"/>
      <c r="AH226" s="748"/>
      <c r="AI226" s="748"/>
      <c r="AJ226" s="748"/>
      <c r="AK226" s="748"/>
      <c r="AL226" s="748"/>
    </row>
    <row r="227" spans="2:38">
      <c r="B227" s="820"/>
      <c r="C227" s="821" t="s">
        <v>252</v>
      </c>
      <c r="D227" s="822" t="s">
        <v>236</v>
      </c>
      <c r="E227" s="748"/>
      <c r="F227" s="748"/>
      <c r="G227" s="748"/>
      <c r="H227" s="748"/>
      <c r="I227" s="748"/>
      <c r="J227" s="748"/>
      <c r="K227" s="748"/>
      <c r="L227" s="748"/>
      <c r="M227" s="748"/>
      <c r="N227" s="748"/>
      <c r="O227" s="748"/>
      <c r="P227" s="748"/>
      <c r="Q227" s="748"/>
      <c r="R227" s="748"/>
      <c r="S227" s="748"/>
      <c r="U227" s="820"/>
      <c r="V227" s="821" t="s">
        <v>252</v>
      </c>
      <c r="W227" s="822" t="s">
        <v>1730</v>
      </c>
      <c r="X227" s="748"/>
      <c r="Y227" s="748"/>
      <c r="Z227" s="748"/>
      <c r="AA227" s="748"/>
      <c r="AB227" s="748"/>
      <c r="AC227" s="748"/>
      <c r="AD227" s="748"/>
      <c r="AE227" s="748"/>
      <c r="AF227" s="748"/>
      <c r="AG227" s="748"/>
      <c r="AH227" s="748"/>
      <c r="AI227" s="748"/>
      <c r="AJ227" s="748"/>
      <c r="AK227" s="748"/>
      <c r="AL227" s="748"/>
    </row>
    <row r="228" spans="2:38">
      <c r="B228" s="820"/>
      <c r="C228" s="821" t="s">
        <v>253</v>
      </c>
      <c r="D228" s="822" t="s">
        <v>236</v>
      </c>
      <c r="E228" s="748"/>
      <c r="F228" s="748"/>
      <c r="G228" s="748"/>
      <c r="H228" s="748"/>
      <c r="I228" s="748"/>
      <c r="J228" s="748"/>
      <c r="K228" s="748"/>
      <c r="L228" s="748"/>
      <c r="M228" s="748"/>
      <c r="N228" s="748"/>
      <c r="O228" s="748"/>
      <c r="P228" s="748"/>
      <c r="Q228" s="748"/>
      <c r="R228" s="748"/>
      <c r="S228" s="748"/>
      <c r="U228" s="820"/>
      <c r="V228" s="821" t="s">
        <v>253</v>
      </c>
      <c r="W228" s="822" t="s">
        <v>1730</v>
      </c>
      <c r="X228" s="748"/>
      <c r="Y228" s="748"/>
      <c r="Z228" s="748"/>
      <c r="AA228" s="748"/>
      <c r="AB228" s="748"/>
      <c r="AC228" s="748"/>
      <c r="AD228" s="748"/>
      <c r="AE228" s="748"/>
      <c r="AF228" s="748"/>
      <c r="AG228" s="748"/>
      <c r="AH228" s="748"/>
      <c r="AI228" s="748"/>
      <c r="AJ228" s="748"/>
      <c r="AK228" s="748"/>
      <c r="AL228" s="748"/>
    </row>
    <row r="229" spans="2:38">
      <c r="B229" s="806">
        <v>8</v>
      </c>
      <c r="C229" s="772" t="s">
        <v>325</v>
      </c>
      <c r="D229" s="800" t="s">
        <v>5</v>
      </c>
      <c r="E229" s="801"/>
      <c r="F229" s="801"/>
      <c r="G229" s="801"/>
      <c r="H229" s="801"/>
      <c r="I229" s="801"/>
      <c r="J229" s="801"/>
      <c r="K229" s="801"/>
      <c r="L229" s="801"/>
      <c r="M229" s="801"/>
      <c r="N229" s="801"/>
      <c r="O229" s="801"/>
      <c r="P229" s="801"/>
      <c r="Q229" s="801"/>
      <c r="R229" s="801"/>
      <c r="S229" s="801"/>
      <c r="U229" s="806"/>
      <c r="V229" s="772" t="s">
        <v>325</v>
      </c>
      <c r="W229" s="800" t="s">
        <v>5</v>
      </c>
      <c r="X229" s="801"/>
      <c r="Y229" s="801"/>
      <c r="Z229" s="801"/>
      <c r="AA229" s="801"/>
      <c r="AB229" s="801"/>
      <c r="AC229" s="801"/>
      <c r="AD229" s="801"/>
      <c r="AE229" s="801"/>
      <c r="AF229" s="801"/>
      <c r="AG229" s="801"/>
      <c r="AH229" s="801"/>
      <c r="AI229" s="801"/>
      <c r="AJ229" s="801"/>
      <c r="AK229" s="801"/>
      <c r="AL229" s="801"/>
    </row>
    <row r="230" spans="2:38">
      <c r="B230" s="806">
        <v>9</v>
      </c>
      <c r="C230" s="793" t="s">
        <v>254</v>
      </c>
      <c r="D230" s="817" t="s">
        <v>5</v>
      </c>
      <c r="E230" s="818"/>
      <c r="F230" s="818"/>
      <c r="G230" s="818"/>
      <c r="H230" s="818"/>
      <c r="I230" s="818"/>
      <c r="J230" s="818"/>
      <c r="K230" s="818"/>
      <c r="L230" s="818"/>
      <c r="M230" s="818"/>
      <c r="N230" s="818"/>
      <c r="O230" s="818"/>
      <c r="P230" s="818"/>
      <c r="Q230" s="818"/>
      <c r="R230" s="818"/>
      <c r="S230" s="818"/>
      <c r="U230" s="806"/>
      <c r="V230" s="793" t="s">
        <v>254</v>
      </c>
      <c r="W230" s="817" t="s">
        <v>5</v>
      </c>
      <c r="X230" s="818"/>
      <c r="Y230" s="818"/>
      <c r="Z230" s="818"/>
      <c r="AA230" s="818"/>
      <c r="AB230" s="818"/>
      <c r="AC230" s="818"/>
      <c r="AD230" s="818"/>
      <c r="AE230" s="818"/>
      <c r="AF230" s="818"/>
      <c r="AG230" s="818"/>
      <c r="AH230" s="818"/>
      <c r="AI230" s="818"/>
      <c r="AJ230" s="818"/>
      <c r="AK230" s="818"/>
      <c r="AL230" s="818"/>
    </row>
    <row r="231" spans="2:38">
      <c r="B231" s="820"/>
      <c r="C231" s="821" t="s">
        <v>256</v>
      </c>
      <c r="D231" s="822" t="s">
        <v>236</v>
      </c>
      <c r="E231" s="748"/>
      <c r="F231" s="748"/>
      <c r="G231" s="748"/>
      <c r="H231" s="748"/>
      <c r="I231" s="748"/>
      <c r="J231" s="748"/>
      <c r="K231" s="748"/>
      <c r="L231" s="748"/>
      <c r="M231" s="748"/>
      <c r="N231" s="748"/>
      <c r="O231" s="748"/>
      <c r="P231" s="748"/>
      <c r="Q231" s="748"/>
      <c r="R231" s="748"/>
      <c r="S231" s="748"/>
      <c r="U231" s="820"/>
      <c r="V231" s="821" t="s">
        <v>256</v>
      </c>
      <c r="W231" s="822" t="s">
        <v>1730</v>
      </c>
      <c r="X231" s="748"/>
      <c r="Y231" s="748"/>
      <c r="Z231" s="748"/>
      <c r="AA231" s="748"/>
      <c r="AB231" s="748"/>
      <c r="AC231" s="748"/>
      <c r="AD231" s="748"/>
      <c r="AE231" s="748"/>
      <c r="AF231" s="748"/>
      <c r="AG231" s="748"/>
      <c r="AH231" s="748"/>
      <c r="AI231" s="748"/>
      <c r="AJ231" s="748"/>
      <c r="AK231" s="748"/>
      <c r="AL231" s="748"/>
    </row>
    <row r="232" spans="2:38">
      <c r="B232" s="820"/>
      <c r="C232" s="821" t="s">
        <v>257</v>
      </c>
      <c r="D232" s="822" t="s">
        <v>236</v>
      </c>
      <c r="E232" s="748"/>
      <c r="F232" s="748"/>
      <c r="G232" s="748"/>
      <c r="H232" s="748"/>
      <c r="I232" s="748"/>
      <c r="J232" s="748"/>
      <c r="K232" s="748"/>
      <c r="L232" s="748"/>
      <c r="M232" s="748"/>
      <c r="N232" s="748"/>
      <c r="O232" s="748"/>
      <c r="P232" s="748"/>
      <c r="Q232" s="748"/>
      <c r="R232" s="748"/>
      <c r="S232" s="748"/>
      <c r="U232" s="820"/>
      <c r="V232" s="821" t="s">
        <v>257</v>
      </c>
      <c r="W232" s="822" t="s">
        <v>1730</v>
      </c>
      <c r="X232" s="748"/>
      <c r="Y232" s="748"/>
      <c r="Z232" s="748"/>
      <c r="AA232" s="748"/>
      <c r="AB232" s="748"/>
      <c r="AC232" s="748"/>
      <c r="AD232" s="748"/>
      <c r="AE232" s="748"/>
      <c r="AF232" s="748"/>
      <c r="AG232" s="748"/>
      <c r="AH232" s="748"/>
      <c r="AI232" s="748"/>
      <c r="AJ232" s="748"/>
      <c r="AK232" s="748"/>
      <c r="AL232" s="748"/>
    </row>
    <row r="233" spans="2:38">
      <c r="B233" s="820"/>
      <c r="C233" s="821" t="s">
        <v>258</v>
      </c>
      <c r="D233" s="822" t="s">
        <v>236</v>
      </c>
      <c r="E233" s="748"/>
      <c r="F233" s="748"/>
      <c r="G233" s="748"/>
      <c r="H233" s="748"/>
      <c r="I233" s="748"/>
      <c r="J233" s="748"/>
      <c r="K233" s="748"/>
      <c r="L233" s="748"/>
      <c r="M233" s="748"/>
      <c r="N233" s="748"/>
      <c r="O233" s="748"/>
      <c r="P233" s="748"/>
      <c r="Q233" s="748"/>
      <c r="R233" s="748"/>
      <c r="S233" s="748"/>
      <c r="U233" s="820"/>
      <c r="V233" s="821" t="s">
        <v>258</v>
      </c>
      <c r="W233" s="822" t="s">
        <v>1730</v>
      </c>
      <c r="X233" s="748"/>
      <c r="Y233" s="748"/>
      <c r="Z233" s="748"/>
      <c r="AA233" s="748"/>
      <c r="AB233" s="748"/>
      <c r="AC233" s="748"/>
      <c r="AD233" s="748"/>
      <c r="AE233" s="748"/>
      <c r="AF233" s="748"/>
      <c r="AG233" s="748"/>
      <c r="AH233" s="748"/>
      <c r="AI233" s="748"/>
      <c r="AJ233" s="748"/>
      <c r="AK233" s="748"/>
      <c r="AL233" s="748"/>
    </row>
    <row r="234" spans="2:38">
      <c r="B234" s="820"/>
      <c r="C234" s="821" t="s">
        <v>259</v>
      </c>
      <c r="D234" s="822" t="s">
        <v>236</v>
      </c>
      <c r="E234" s="748"/>
      <c r="F234" s="748"/>
      <c r="G234" s="748"/>
      <c r="H234" s="748"/>
      <c r="I234" s="748"/>
      <c r="J234" s="748"/>
      <c r="K234" s="748"/>
      <c r="L234" s="748"/>
      <c r="M234" s="748"/>
      <c r="N234" s="748"/>
      <c r="O234" s="748"/>
      <c r="P234" s="748"/>
      <c r="Q234" s="748"/>
      <c r="R234" s="748"/>
      <c r="S234" s="748"/>
      <c r="U234" s="820"/>
      <c r="V234" s="821" t="s">
        <v>259</v>
      </c>
      <c r="W234" s="822" t="s">
        <v>1730</v>
      </c>
      <c r="X234" s="748"/>
      <c r="Y234" s="748"/>
      <c r="Z234" s="748"/>
      <c r="AA234" s="748"/>
      <c r="AB234" s="748"/>
      <c r="AC234" s="748"/>
      <c r="AD234" s="748"/>
      <c r="AE234" s="748"/>
      <c r="AF234" s="748"/>
      <c r="AG234" s="748"/>
      <c r="AH234" s="748"/>
      <c r="AI234" s="748"/>
      <c r="AJ234" s="748"/>
      <c r="AK234" s="748"/>
      <c r="AL234" s="748"/>
    </row>
    <row r="235" spans="2:38">
      <c r="B235" s="820"/>
      <c r="C235" s="821" t="s">
        <v>260</v>
      </c>
      <c r="D235" s="822" t="s">
        <v>236</v>
      </c>
      <c r="E235" s="748"/>
      <c r="F235" s="748"/>
      <c r="G235" s="748"/>
      <c r="H235" s="748"/>
      <c r="I235" s="748"/>
      <c r="J235" s="748"/>
      <c r="K235" s="748"/>
      <c r="L235" s="748"/>
      <c r="M235" s="748"/>
      <c r="N235" s="748"/>
      <c r="O235" s="748"/>
      <c r="P235" s="748"/>
      <c r="Q235" s="748"/>
      <c r="R235" s="748"/>
      <c r="S235" s="748"/>
      <c r="U235" s="820"/>
      <c r="V235" s="821" t="s">
        <v>260</v>
      </c>
      <c r="W235" s="822" t="s">
        <v>1730</v>
      </c>
      <c r="X235" s="748"/>
      <c r="Y235" s="748"/>
      <c r="Z235" s="748"/>
      <c r="AA235" s="748"/>
      <c r="AB235" s="748"/>
      <c r="AC235" s="748"/>
      <c r="AD235" s="748"/>
      <c r="AE235" s="748"/>
      <c r="AF235" s="748"/>
      <c r="AG235" s="748"/>
      <c r="AH235" s="748"/>
      <c r="AI235" s="748"/>
      <c r="AJ235" s="748"/>
      <c r="AK235" s="748"/>
      <c r="AL235" s="748"/>
    </row>
    <row r="236" spans="2:38">
      <c r="B236" s="820"/>
      <c r="C236" s="821" t="s">
        <v>261</v>
      </c>
      <c r="D236" s="822" t="s">
        <v>236</v>
      </c>
      <c r="E236" s="748"/>
      <c r="F236" s="748"/>
      <c r="G236" s="748"/>
      <c r="H236" s="748"/>
      <c r="I236" s="748"/>
      <c r="J236" s="748"/>
      <c r="K236" s="748"/>
      <c r="L236" s="748"/>
      <c r="M236" s="748"/>
      <c r="N236" s="748"/>
      <c r="O236" s="748"/>
      <c r="P236" s="748"/>
      <c r="Q236" s="748"/>
      <c r="R236" s="748"/>
      <c r="S236" s="748"/>
      <c r="U236" s="820"/>
      <c r="V236" s="821" t="s">
        <v>261</v>
      </c>
      <c r="W236" s="822" t="s">
        <v>1730</v>
      </c>
      <c r="X236" s="748"/>
      <c r="Y236" s="748"/>
      <c r="Z236" s="748"/>
      <c r="AA236" s="748"/>
      <c r="AB236" s="748"/>
      <c r="AC236" s="748"/>
      <c r="AD236" s="748"/>
      <c r="AE236" s="748"/>
      <c r="AF236" s="748"/>
      <c r="AG236" s="748"/>
      <c r="AH236" s="748"/>
      <c r="AI236" s="748"/>
      <c r="AJ236" s="748"/>
      <c r="AK236" s="748"/>
      <c r="AL236" s="748"/>
    </row>
    <row r="237" spans="2:38">
      <c r="B237" s="806">
        <v>10</v>
      </c>
      <c r="C237" s="793" t="s">
        <v>262</v>
      </c>
      <c r="D237" s="817" t="s">
        <v>5</v>
      </c>
      <c r="E237" s="818"/>
      <c r="F237" s="818"/>
      <c r="G237" s="818"/>
      <c r="H237" s="818"/>
      <c r="I237" s="818"/>
      <c r="J237" s="818"/>
      <c r="K237" s="818"/>
      <c r="L237" s="818"/>
      <c r="M237" s="818"/>
      <c r="N237" s="818"/>
      <c r="O237" s="818"/>
      <c r="P237" s="818"/>
      <c r="Q237" s="818"/>
      <c r="R237" s="818"/>
      <c r="S237" s="818"/>
      <c r="U237" s="806"/>
      <c r="V237" s="793" t="s">
        <v>262</v>
      </c>
      <c r="W237" s="817" t="s">
        <v>5</v>
      </c>
      <c r="X237" s="818"/>
      <c r="Y237" s="818"/>
      <c r="Z237" s="818"/>
      <c r="AA237" s="818"/>
      <c r="AB237" s="818"/>
      <c r="AC237" s="818"/>
      <c r="AD237" s="818"/>
      <c r="AE237" s="818"/>
      <c r="AF237" s="818"/>
      <c r="AG237" s="818"/>
      <c r="AH237" s="818"/>
      <c r="AI237" s="818"/>
      <c r="AJ237" s="818"/>
      <c r="AK237" s="818"/>
      <c r="AL237" s="818"/>
    </row>
    <row r="238" spans="2:38">
      <c r="B238" s="820"/>
      <c r="C238" s="821" t="s">
        <v>264</v>
      </c>
      <c r="D238" s="822" t="s">
        <v>236</v>
      </c>
      <c r="E238" s="748"/>
      <c r="F238" s="748"/>
      <c r="G238" s="748"/>
      <c r="H238" s="748"/>
      <c r="I238" s="748"/>
      <c r="J238" s="748"/>
      <c r="K238" s="748"/>
      <c r="L238" s="748"/>
      <c r="M238" s="748"/>
      <c r="N238" s="748"/>
      <c r="O238" s="748"/>
      <c r="P238" s="748"/>
      <c r="Q238" s="748"/>
      <c r="R238" s="748"/>
      <c r="S238" s="748"/>
      <c r="U238" s="820"/>
      <c r="V238" s="821" t="s">
        <v>264</v>
      </c>
      <c r="W238" s="822" t="s">
        <v>1730</v>
      </c>
      <c r="X238" s="748"/>
      <c r="Y238" s="748"/>
      <c r="Z238" s="748"/>
      <c r="AA238" s="748"/>
      <c r="AB238" s="748"/>
      <c r="AC238" s="748"/>
      <c r="AD238" s="748"/>
      <c r="AE238" s="748"/>
      <c r="AF238" s="748"/>
      <c r="AG238" s="748"/>
      <c r="AH238" s="748"/>
      <c r="AI238" s="748"/>
      <c r="AJ238" s="748"/>
      <c r="AK238" s="748"/>
      <c r="AL238" s="748"/>
    </row>
    <row r="239" spans="2:38">
      <c r="B239" s="820"/>
      <c r="C239" s="821" t="s">
        <v>265</v>
      </c>
      <c r="D239" s="822" t="s">
        <v>236</v>
      </c>
      <c r="E239" s="748"/>
      <c r="F239" s="748"/>
      <c r="G239" s="748"/>
      <c r="H239" s="748"/>
      <c r="I239" s="748"/>
      <c r="J239" s="748"/>
      <c r="K239" s="748"/>
      <c r="L239" s="748"/>
      <c r="M239" s="748"/>
      <c r="N239" s="748"/>
      <c r="O239" s="748"/>
      <c r="P239" s="748"/>
      <c r="Q239" s="748"/>
      <c r="R239" s="748"/>
      <c r="S239" s="748"/>
      <c r="U239" s="820"/>
      <c r="V239" s="821" t="s">
        <v>265</v>
      </c>
      <c r="W239" s="822" t="s">
        <v>1730</v>
      </c>
      <c r="X239" s="748"/>
      <c r="Y239" s="748"/>
      <c r="Z239" s="748"/>
      <c r="AA239" s="748"/>
      <c r="AB239" s="748"/>
      <c r="AC239" s="748"/>
      <c r="AD239" s="748"/>
      <c r="AE239" s="748"/>
      <c r="AF239" s="748"/>
      <c r="AG239" s="748"/>
      <c r="AH239" s="748"/>
      <c r="AI239" s="748"/>
      <c r="AJ239" s="748"/>
      <c r="AK239" s="748"/>
      <c r="AL239" s="748"/>
    </row>
    <row r="240" spans="2:38">
      <c r="B240" s="806">
        <v>11</v>
      </c>
      <c r="C240" s="772" t="s">
        <v>266</v>
      </c>
      <c r="D240" s="800" t="s">
        <v>267</v>
      </c>
      <c r="E240" s="801"/>
      <c r="F240" s="801"/>
      <c r="G240" s="801"/>
      <c r="H240" s="801"/>
      <c r="I240" s="801"/>
      <c r="J240" s="801"/>
      <c r="K240" s="801"/>
      <c r="L240" s="801"/>
      <c r="M240" s="801"/>
      <c r="N240" s="801"/>
      <c r="O240" s="801"/>
      <c r="P240" s="801"/>
      <c r="Q240" s="801"/>
      <c r="R240" s="801"/>
      <c r="S240" s="801"/>
      <c r="U240" s="806"/>
      <c r="V240" s="772" t="s">
        <v>266</v>
      </c>
      <c r="W240" s="800" t="s">
        <v>1730</v>
      </c>
      <c r="X240" s="742">
        <v>0</v>
      </c>
      <c r="Y240" s="742">
        <v>0</v>
      </c>
      <c r="Z240" s="742">
        <v>0</v>
      </c>
      <c r="AA240" s="742">
        <v>0</v>
      </c>
      <c r="AB240" s="742">
        <v>0</v>
      </c>
      <c r="AC240" s="742">
        <v>0</v>
      </c>
      <c r="AD240" s="742">
        <v>0</v>
      </c>
      <c r="AE240" s="742">
        <v>0</v>
      </c>
      <c r="AF240" s="742">
        <v>0</v>
      </c>
      <c r="AG240" s="742">
        <v>0</v>
      </c>
      <c r="AH240" s="742">
        <v>0</v>
      </c>
      <c r="AI240" s="742">
        <v>0</v>
      </c>
      <c r="AJ240" s="742">
        <v>0</v>
      </c>
      <c r="AK240" s="742">
        <v>0</v>
      </c>
      <c r="AL240" s="742">
        <v>0</v>
      </c>
    </row>
    <row r="241" spans="2:38">
      <c r="B241" s="806">
        <v>12</v>
      </c>
      <c r="C241" s="772" t="s">
        <v>982</v>
      </c>
      <c r="D241" s="800" t="s">
        <v>5</v>
      </c>
      <c r="E241" s="801"/>
      <c r="F241" s="801"/>
      <c r="G241" s="801"/>
      <c r="H241" s="801"/>
      <c r="I241" s="801"/>
      <c r="J241" s="801"/>
      <c r="K241" s="801"/>
      <c r="L241" s="801"/>
      <c r="M241" s="801"/>
      <c r="N241" s="801"/>
      <c r="O241" s="801"/>
      <c r="P241" s="801"/>
      <c r="Q241" s="801"/>
      <c r="R241" s="801"/>
      <c r="S241" s="801"/>
      <c r="U241" s="806"/>
      <c r="V241" s="772" t="s">
        <v>982</v>
      </c>
      <c r="W241" s="800" t="s">
        <v>5</v>
      </c>
      <c r="X241" s="742">
        <v>73.874373884411767</v>
      </c>
      <c r="Y241" s="742">
        <v>96.564803306226054</v>
      </c>
      <c r="Z241" s="742">
        <v>92.990884560803678</v>
      </c>
      <c r="AA241" s="742">
        <v>70.635206851354795</v>
      </c>
      <c r="AB241" s="742">
        <v>85.453729022212485</v>
      </c>
      <c r="AC241" s="742">
        <v>69.045685673766428</v>
      </c>
      <c r="AD241" s="742">
        <v>75.139978256412846</v>
      </c>
      <c r="AE241" s="742">
        <v>80.529237365026873</v>
      </c>
      <c r="AF241" s="742">
        <v>76.303694715584655</v>
      </c>
      <c r="AG241" s="742">
        <v>78.603621310650155</v>
      </c>
      <c r="AH241" s="742">
        <v>79.119656599265539</v>
      </c>
      <c r="AI241" s="742">
        <v>79.635691887880967</v>
      </c>
      <c r="AJ241" s="742">
        <v>80.151727176496351</v>
      </c>
      <c r="AK241" s="742">
        <v>80.667762465111778</v>
      </c>
      <c r="AL241" s="742">
        <v>0</v>
      </c>
    </row>
    <row r="242" spans="2:38">
      <c r="B242" s="820"/>
      <c r="C242" s="821" t="s">
        <v>720</v>
      </c>
      <c r="D242" s="806" t="s">
        <v>721</v>
      </c>
      <c r="E242" s="823">
        <v>3.9</v>
      </c>
      <c r="F242" s="823">
        <v>4.3</v>
      </c>
      <c r="G242" s="823">
        <v>4.1500000000000004</v>
      </c>
      <c r="H242" s="823">
        <v>2.89</v>
      </c>
      <c r="I242" s="823">
        <v>2.9</v>
      </c>
      <c r="J242" s="823">
        <v>2.64</v>
      </c>
      <c r="K242" s="823">
        <v>2.1</v>
      </c>
      <c r="L242" s="824">
        <v>3.2685714285714291</v>
      </c>
      <c r="M242" s="825">
        <v>2.7468571428571433</v>
      </c>
      <c r="N242" s="825">
        <v>2.7425714285714307</v>
      </c>
      <c r="O242" s="825">
        <v>2.7382857142857162</v>
      </c>
      <c r="P242" s="825">
        <v>2.7340000000000018</v>
      </c>
      <c r="Q242" s="825">
        <v>2.7297142857142873</v>
      </c>
      <c r="R242" s="825">
        <v>2.7254285714285729</v>
      </c>
      <c r="S242" s="748"/>
      <c r="U242" s="820"/>
      <c r="V242" s="821" t="s">
        <v>720</v>
      </c>
      <c r="W242" s="822" t="s">
        <v>1730</v>
      </c>
      <c r="X242" s="748">
        <v>35.247224278312359</v>
      </c>
      <c r="Y242" s="748">
        <v>38.86232420429311</v>
      </c>
      <c r="Z242" s="748">
        <v>37.506661732050333</v>
      </c>
      <c r="AA242" s="748">
        <v>26.119096965210954</v>
      </c>
      <c r="AB242" s="748">
        <v>26.209474463360472</v>
      </c>
      <c r="AC242" s="748">
        <v>23.859659511472984</v>
      </c>
      <c r="AD242" s="748">
        <v>18.979274611398964</v>
      </c>
      <c r="AE242" s="748">
        <v>29.54053082372846</v>
      </c>
      <c r="AF242" s="748">
        <v>24.825407634556417</v>
      </c>
      <c r="AG242" s="748">
        <v>24.786674421063779</v>
      </c>
      <c r="AH242" s="748">
        <v>24.747941207571127</v>
      </c>
      <c r="AI242" s="748">
        <v>24.709207994078476</v>
      </c>
      <c r="AJ242" s="748">
        <v>24.670474780585824</v>
      </c>
      <c r="AK242" s="748">
        <v>24.631741567093169</v>
      </c>
      <c r="AL242" s="748">
        <v>0</v>
      </c>
    </row>
    <row r="243" spans="2:38">
      <c r="B243" s="820"/>
      <c r="C243" s="821" t="s">
        <v>722</v>
      </c>
      <c r="D243" s="806" t="s">
        <v>721</v>
      </c>
      <c r="E243" s="823">
        <v>3.15</v>
      </c>
      <c r="F243" s="823">
        <v>4.75</v>
      </c>
      <c r="G243" s="823">
        <v>4.8</v>
      </c>
      <c r="H243" s="823">
        <v>3.6</v>
      </c>
      <c r="I243" s="823">
        <v>4.9000000000000004</v>
      </c>
      <c r="J243" s="823">
        <v>3.2</v>
      </c>
      <c r="K243" s="823">
        <v>4.5999999999999996</v>
      </c>
      <c r="L243" s="824">
        <v>4.1428571428571432</v>
      </c>
      <c r="M243" s="825">
        <v>4.0085714285714289</v>
      </c>
      <c r="N243" s="825">
        <v>4.1956746031746057</v>
      </c>
      <c r="O243" s="825">
        <v>4.2092222222222233</v>
      </c>
      <c r="P243" s="825">
        <v>4.2227698412698444</v>
      </c>
      <c r="Q243" s="825">
        <v>4.236317460317462</v>
      </c>
      <c r="R243" s="825">
        <v>4.2498650793650832</v>
      </c>
      <c r="S243" s="748"/>
      <c r="U243" s="820"/>
      <c r="V243" s="821" t="s">
        <v>722</v>
      </c>
      <c r="W243" s="822" t="s">
        <v>1730</v>
      </c>
      <c r="X243" s="748">
        <v>32.37728459530026</v>
      </c>
      <c r="Y243" s="748">
        <v>48.822889469103572</v>
      </c>
      <c r="Z243" s="748">
        <v>49.336814621409921</v>
      </c>
      <c r="AA243" s="748">
        <v>37.002610966057446</v>
      </c>
      <c r="AB243" s="748">
        <v>50.364664926022634</v>
      </c>
      <c r="AC243" s="748">
        <v>32.891209747606617</v>
      </c>
      <c r="AD243" s="748">
        <v>47.281114012184503</v>
      </c>
      <c r="AE243" s="748">
        <v>42.582369762526426</v>
      </c>
      <c r="AF243" s="748">
        <v>41.202113639189363</v>
      </c>
      <c r="AG243" s="748">
        <v>43.125254189288157</v>
      </c>
      <c r="AH243" s="748">
        <v>43.264503432936863</v>
      </c>
      <c r="AI243" s="748">
        <v>43.403752676585611</v>
      </c>
      <c r="AJ243" s="748">
        <v>43.543001920234317</v>
      </c>
      <c r="AK243" s="748">
        <v>43.682251163883059</v>
      </c>
      <c r="AL243" s="748">
        <v>0</v>
      </c>
    </row>
    <row r="244" spans="2:38">
      <c r="B244" s="820"/>
      <c r="C244" s="821" t="s">
        <v>723</v>
      </c>
      <c r="D244" s="806" t="s">
        <v>721</v>
      </c>
      <c r="E244" s="823">
        <v>0.91500000000000004</v>
      </c>
      <c r="F244" s="823">
        <v>1.3</v>
      </c>
      <c r="G244" s="823">
        <v>0.9</v>
      </c>
      <c r="H244" s="823">
        <v>1.1000000000000001</v>
      </c>
      <c r="I244" s="823">
        <v>1.3</v>
      </c>
      <c r="J244" s="823">
        <v>1.8</v>
      </c>
      <c r="K244" s="823">
        <v>1.3</v>
      </c>
      <c r="L244" s="824">
        <v>1.2307142857142856</v>
      </c>
      <c r="M244" s="825">
        <v>1.5044642857142776</v>
      </c>
      <c r="N244" s="825">
        <v>1.5652976190476124</v>
      </c>
      <c r="O244" s="825">
        <v>1.6261309523809473</v>
      </c>
      <c r="P244" s="825">
        <v>1.6869642857142821</v>
      </c>
      <c r="Q244" s="825">
        <v>1.747797619047617</v>
      </c>
      <c r="R244" s="825">
        <v>1.8086309523809518</v>
      </c>
      <c r="S244" s="748"/>
      <c r="U244" s="820"/>
      <c r="V244" s="821" t="s">
        <v>723</v>
      </c>
      <c r="W244" s="822" t="s">
        <v>1730</v>
      </c>
      <c r="X244" s="748">
        <v>6.2498650107991365</v>
      </c>
      <c r="Y244" s="748">
        <v>8.879589632829374</v>
      </c>
      <c r="Z244" s="748">
        <v>6.1474082073434122</v>
      </c>
      <c r="AA244" s="748">
        <v>7.5134989200863931</v>
      </c>
      <c r="AB244" s="748">
        <v>8.879589632829374</v>
      </c>
      <c r="AC244" s="748">
        <v>12.294816414686824</v>
      </c>
      <c r="AD244" s="748">
        <v>8.879589632829374</v>
      </c>
      <c r="AE244" s="748">
        <v>8.4063367787719834</v>
      </c>
      <c r="AF244" s="748">
        <v>10.276173441838884</v>
      </c>
      <c r="AG244" s="748">
        <v>10.691692700298216</v>
      </c>
      <c r="AH244" s="748">
        <v>11.107211958757549</v>
      </c>
      <c r="AI244" s="748">
        <v>11.522731217216883</v>
      </c>
      <c r="AJ244" s="748">
        <v>11.938250475676217</v>
      </c>
      <c r="AK244" s="748">
        <v>12.35376973413555</v>
      </c>
      <c r="AL244" s="748">
        <v>0</v>
      </c>
    </row>
    <row r="245" spans="2:38">
      <c r="B245" s="820"/>
      <c r="C245" s="821" t="s">
        <v>724</v>
      </c>
      <c r="D245" s="826" t="s">
        <v>1732</v>
      </c>
      <c r="E245" s="748"/>
      <c r="F245" s="748"/>
      <c r="G245" s="748"/>
      <c r="H245" s="748"/>
      <c r="I245" s="748"/>
      <c r="J245" s="748"/>
      <c r="K245" s="748"/>
      <c r="L245" s="748"/>
      <c r="M245" s="748"/>
      <c r="N245" s="748"/>
      <c r="O245" s="748"/>
      <c r="P245" s="748"/>
      <c r="Q245" s="748"/>
      <c r="R245" s="748"/>
      <c r="S245" s="748"/>
      <c r="U245" s="820"/>
      <c r="V245" s="821" t="s">
        <v>724</v>
      </c>
      <c r="W245" s="822" t="s">
        <v>1730</v>
      </c>
      <c r="X245" s="748">
        <v>0</v>
      </c>
      <c r="Y245" s="748">
        <v>0</v>
      </c>
      <c r="Z245" s="748">
        <v>0</v>
      </c>
      <c r="AA245" s="748">
        <v>0</v>
      </c>
      <c r="AB245" s="748">
        <v>0</v>
      </c>
      <c r="AC245" s="748">
        <v>0</v>
      </c>
      <c r="AD245" s="748">
        <v>0</v>
      </c>
      <c r="AE245" s="748">
        <v>0</v>
      </c>
      <c r="AF245" s="748">
        <v>0</v>
      </c>
      <c r="AG245" s="748">
        <v>0</v>
      </c>
      <c r="AH245" s="748">
        <v>0</v>
      </c>
      <c r="AI245" s="748">
        <v>0</v>
      </c>
      <c r="AJ245" s="748">
        <v>0</v>
      </c>
      <c r="AK245" s="748">
        <v>0</v>
      </c>
      <c r="AL245" s="748">
        <v>0</v>
      </c>
    </row>
    <row r="246" spans="2:38">
      <c r="B246" s="806">
        <v>13</v>
      </c>
      <c r="C246" s="798" t="s">
        <v>327</v>
      </c>
      <c r="D246" s="800" t="s">
        <v>270</v>
      </c>
      <c r="E246" s="801"/>
      <c r="F246" s="801"/>
      <c r="G246" s="801"/>
      <c r="H246" s="801"/>
      <c r="I246" s="801"/>
      <c r="J246" s="801"/>
      <c r="K246" s="801"/>
      <c r="L246" s="801"/>
      <c r="M246" s="801"/>
      <c r="N246" s="801"/>
      <c r="O246" s="801"/>
      <c r="P246" s="801"/>
      <c r="Q246" s="801"/>
      <c r="R246" s="801"/>
      <c r="S246" s="801"/>
      <c r="U246" s="806"/>
      <c r="V246" s="798" t="s">
        <v>327</v>
      </c>
      <c r="W246" s="800" t="s">
        <v>270</v>
      </c>
      <c r="X246" s="801"/>
      <c r="Y246" s="801"/>
      <c r="Z246" s="801"/>
      <c r="AA246" s="801"/>
      <c r="AB246" s="801"/>
      <c r="AC246" s="801"/>
      <c r="AD246" s="801"/>
      <c r="AE246" s="801"/>
      <c r="AF246" s="801"/>
      <c r="AG246" s="801"/>
      <c r="AH246" s="801"/>
      <c r="AI246" s="801"/>
      <c r="AJ246" s="801"/>
      <c r="AK246" s="801"/>
      <c r="AL246" s="801"/>
    </row>
    <row r="249" spans="2:38">
      <c r="B249" s="811" t="s">
        <v>1713</v>
      </c>
      <c r="C249" s="812"/>
      <c r="D249" s="812"/>
      <c r="U249" s="811"/>
      <c r="V249" s="812"/>
      <c r="W249" s="812"/>
    </row>
    <row r="250" spans="2:38">
      <c r="B250" s="813" t="s">
        <v>10</v>
      </c>
      <c r="C250" s="813" t="s">
        <v>12</v>
      </c>
      <c r="D250" s="813" t="s">
        <v>26</v>
      </c>
      <c r="E250" s="734">
        <v>2017</v>
      </c>
      <c r="F250" s="734">
        <v>2018</v>
      </c>
      <c r="G250" s="734">
        <v>2019</v>
      </c>
      <c r="H250" s="734">
        <v>2020</v>
      </c>
      <c r="I250" s="734">
        <v>2021</v>
      </c>
      <c r="J250" s="734">
        <v>2022</v>
      </c>
      <c r="K250" s="734">
        <v>2023</v>
      </c>
      <c r="L250" s="734">
        <v>2024</v>
      </c>
      <c r="M250" s="734">
        <v>2025</v>
      </c>
      <c r="N250" s="734">
        <v>2026</v>
      </c>
      <c r="O250" s="734">
        <v>2027</v>
      </c>
      <c r="P250" s="734">
        <v>2028</v>
      </c>
      <c r="Q250" s="734">
        <v>2029</v>
      </c>
      <c r="R250" s="734">
        <v>2030</v>
      </c>
      <c r="S250" s="735">
        <v>2031</v>
      </c>
      <c r="U250" s="813"/>
      <c r="V250" s="813" t="s">
        <v>12</v>
      </c>
      <c r="W250" s="813" t="s">
        <v>26</v>
      </c>
      <c r="X250" s="734">
        <v>2017</v>
      </c>
      <c r="Y250" s="734">
        <v>2018</v>
      </c>
      <c r="Z250" s="734">
        <v>2019</v>
      </c>
      <c r="AA250" s="734">
        <v>2020</v>
      </c>
      <c r="AB250" s="734">
        <v>2021</v>
      </c>
      <c r="AC250" s="734">
        <v>2022</v>
      </c>
      <c r="AD250" s="734">
        <v>2023</v>
      </c>
      <c r="AE250" s="734">
        <v>2024</v>
      </c>
      <c r="AF250" s="734">
        <v>2025</v>
      </c>
      <c r="AG250" s="734">
        <v>2026</v>
      </c>
      <c r="AH250" s="734">
        <v>2027</v>
      </c>
      <c r="AI250" s="734">
        <v>2028</v>
      </c>
      <c r="AJ250" s="734">
        <v>2029</v>
      </c>
      <c r="AK250" s="734">
        <v>2030</v>
      </c>
      <c r="AL250" s="735">
        <v>2031</v>
      </c>
    </row>
    <row r="251" spans="2:38">
      <c r="B251" s="806">
        <v>1</v>
      </c>
      <c r="C251" s="772" t="s">
        <v>227</v>
      </c>
      <c r="D251" s="800" t="s">
        <v>228</v>
      </c>
      <c r="E251" s="814">
        <v>3414</v>
      </c>
      <c r="F251" s="814">
        <v>3446</v>
      </c>
      <c r="G251" s="814">
        <v>3387.75</v>
      </c>
      <c r="H251" s="814">
        <v>3320.0718333333334</v>
      </c>
      <c r="I251" s="814">
        <v>3379.0929999999998</v>
      </c>
      <c r="J251" s="814">
        <v>3289.1379999999999</v>
      </c>
      <c r="K251" s="814">
        <v>3080.2930000000001</v>
      </c>
      <c r="L251" s="814">
        <v>3311.0756188425989</v>
      </c>
      <c r="M251" s="814">
        <v>3290.7080393245928</v>
      </c>
      <c r="N251" s="814">
        <v>3275.4772304213229</v>
      </c>
      <c r="O251" s="814">
        <v>3281.378019103136</v>
      </c>
      <c r="P251" s="814">
        <v>3311.821320308195</v>
      </c>
      <c r="Q251" s="814">
        <v>3351.9511209860416</v>
      </c>
      <c r="R251" s="814">
        <v>3395.6514242195099</v>
      </c>
      <c r="S251" s="801"/>
      <c r="U251" s="806"/>
      <c r="V251" s="772" t="s">
        <v>227</v>
      </c>
      <c r="W251" s="800" t="s">
        <v>1730</v>
      </c>
      <c r="X251" s="815">
        <v>3414</v>
      </c>
      <c r="Y251" s="815">
        <v>3446</v>
      </c>
      <c r="Z251" s="815">
        <v>3387.75</v>
      </c>
      <c r="AA251" s="815">
        <v>3320.0718333333334</v>
      </c>
      <c r="AB251" s="815">
        <v>3379.0929999999998</v>
      </c>
      <c r="AC251" s="815">
        <v>3289.1379999999999</v>
      </c>
      <c r="AD251" s="815">
        <v>3080.2930000000001</v>
      </c>
      <c r="AE251" s="815">
        <v>3311.0756188425989</v>
      </c>
      <c r="AF251" s="815">
        <v>3290.7080393245928</v>
      </c>
      <c r="AG251" s="815">
        <v>3275.4772304213229</v>
      </c>
      <c r="AH251" s="815">
        <v>3281.378019103136</v>
      </c>
      <c r="AI251" s="815">
        <v>3311.821320308195</v>
      </c>
      <c r="AJ251" s="815">
        <v>3351.9511209860416</v>
      </c>
      <c r="AK251" s="815">
        <v>3395.6514242195099</v>
      </c>
      <c r="AL251" s="815">
        <v>0</v>
      </c>
    </row>
    <row r="252" spans="2:38">
      <c r="B252" s="806">
        <v>2</v>
      </c>
      <c r="C252" s="772" t="s">
        <v>230</v>
      </c>
      <c r="D252" s="800" t="s">
        <v>1731</v>
      </c>
      <c r="E252" s="801"/>
      <c r="F252" s="801"/>
      <c r="G252" s="801"/>
      <c r="H252" s="801"/>
      <c r="I252" s="801"/>
      <c r="J252" s="801"/>
      <c r="K252" s="801"/>
      <c r="L252" s="801"/>
      <c r="M252" s="801"/>
      <c r="N252" s="801"/>
      <c r="O252" s="801"/>
      <c r="P252" s="801"/>
      <c r="Q252" s="801"/>
      <c r="R252" s="801"/>
      <c r="S252" s="801"/>
      <c r="U252" s="806"/>
      <c r="V252" s="772" t="s">
        <v>230</v>
      </c>
      <c r="W252" s="800" t="s">
        <v>1730</v>
      </c>
      <c r="X252" s="815">
        <v>0</v>
      </c>
      <c r="Y252" s="815">
        <v>0</v>
      </c>
      <c r="Z252" s="815">
        <v>0</v>
      </c>
      <c r="AA252" s="815">
        <v>0</v>
      </c>
      <c r="AB252" s="815">
        <v>0</v>
      </c>
      <c r="AC252" s="815">
        <v>0</v>
      </c>
      <c r="AD252" s="815">
        <v>0</v>
      </c>
      <c r="AE252" s="815">
        <v>0</v>
      </c>
      <c r="AF252" s="815">
        <v>0</v>
      </c>
      <c r="AG252" s="815">
        <v>0</v>
      </c>
      <c r="AH252" s="815">
        <v>0</v>
      </c>
      <c r="AI252" s="815">
        <v>0</v>
      </c>
      <c r="AJ252" s="815">
        <v>0</v>
      </c>
      <c r="AK252" s="815">
        <v>0</v>
      </c>
      <c r="AL252" s="815">
        <v>0</v>
      </c>
    </row>
    <row r="253" spans="2:38">
      <c r="B253" s="806">
        <v>3</v>
      </c>
      <c r="C253" s="772" t="s">
        <v>322</v>
      </c>
      <c r="D253" s="800" t="s">
        <v>5</v>
      </c>
      <c r="E253" s="801"/>
      <c r="F253" s="801"/>
      <c r="G253" s="801"/>
      <c r="H253" s="801"/>
      <c r="I253" s="801"/>
      <c r="J253" s="801"/>
      <c r="K253" s="801"/>
      <c r="L253" s="801"/>
      <c r="M253" s="801"/>
      <c r="N253" s="801"/>
      <c r="O253" s="801"/>
      <c r="P253" s="801"/>
      <c r="Q253" s="801"/>
      <c r="R253" s="801"/>
      <c r="S253" s="801"/>
      <c r="U253" s="806"/>
      <c r="V253" s="772" t="s">
        <v>322</v>
      </c>
      <c r="W253" s="800" t="s">
        <v>5</v>
      </c>
      <c r="X253" s="816">
        <v>0</v>
      </c>
      <c r="Y253" s="816">
        <v>0</v>
      </c>
      <c r="Z253" s="816">
        <v>0</v>
      </c>
      <c r="AA253" s="816">
        <v>0</v>
      </c>
      <c r="AB253" s="816">
        <v>0</v>
      </c>
      <c r="AC253" s="816">
        <v>0</v>
      </c>
      <c r="AD253" s="816">
        <v>0</v>
      </c>
      <c r="AE253" s="816">
        <v>0</v>
      </c>
      <c r="AF253" s="816">
        <v>0</v>
      </c>
      <c r="AG253" s="816">
        <v>0</v>
      </c>
      <c r="AH253" s="816">
        <v>0</v>
      </c>
      <c r="AI253" s="816">
        <v>0</v>
      </c>
      <c r="AJ253" s="816">
        <v>0</v>
      </c>
      <c r="AK253" s="816">
        <v>0</v>
      </c>
      <c r="AL253" s="816">
        <v>0</v>
      </c>
    </row>
    <row r="254" spans="2:38">
      <c r="B254" s="806">
        <v>4</v>
      </c>
      <c r="C254" s="793" t="s">
        <v>233</v>
      </c>
      <c r="D254" s="817" t="s">
        <v>5</v>
      </c>
      <c r="E254" s="818"/>
      <c r="F254" s="818"/>
      <c r="G254" s="818"/>
      <c r="H254" s="818"/>
      <c r="I254" s="818"/>
      <c r="J254" s="818"/>
      <c r="K254" s="818"/>
      <c r="L254" s="818"/>
      <c r="M254" s="818"/>
      <c r="N254" s="818"/>
      <c r="O254" s="818"/>
      <c r="P254" s="818"/>
      <c r="Q254" s="818"/>
      <c r="R254" s="818"/>
      <c r="S254" s="818"/>
      <c r="U254" s="806"/>
      <c r="V254" s="793" t="s">
        <v>233</v>
      </c>
      <c r="W254" s="817" t="s">
        <v>5</v>
      </c>
      <c r="X254" s="818">
        <v>0</v>
      </c>
      <c r="Y254" s="818">
        <v>0</v>
      </c>
      <c r="Z254" s="818">
        <v>0</v>
      </c>
      <c r="AA254" s="818">
        <v>0</v>
      </c>
      <c r="AB254" s="818">
        <v>0</v>
      </c>
      <c r="AC254" s="818">
        <v>0</v>
      </c>
      <c r="AD254" s="818">
        <v>0</v>
      </c>
      <c r="AE254" s="818">
        <v>0</v>
      </c>
      <c r="AF254" s="818">
        <v>0</v>
      </c>
      <c r="AG254" s="818">
        <v>0</v>
      </c>
      <c r="AH254" s="818">
        <v>0</v>
      </c>
      <c r="AI254" s="818">
        <v>0</v>
      </c>
      <c r="AJ254" s="818">
        <v>0</v>
      </c>
      <c r="AK254" s="818">
        <v>0</v>
      </c>
      <c r="AL254" s="818">
        <v>0</v>
      </c>
    </row>
    <row r="255" spans="2:38">
      <c r="B255" s="820"/>
      <c r="C255" s="821" t="s">
        <v>245</v>
      </c>
      <c r="D255" s="822" t="s">
        <v>236</v>
      </c>
      <c r="E255" s="748"/>
      <c r="F255" s="748"/>
      <c r="G255" s="748"/>
      <c r="H255" s="748"/>
      <c r="I255" s="748"/>
      <c r="J255" s="748"/>
      <c r="K255" s="748"/>
      <c r="L255" s="748"/>
      <c r="M255" s="748"/>
      <c r="N255" s="748"/>
      <c r="O255" s="748"/>
      <c r="P255" s="748"/>
      <c r="Q255" s="748"/>
      <c r="R255" s="748"/>
      <c r="S255" s="748"/>
      <c r="U255" s="820"/>
      <c r="V255" s="821" t="s">
        <v>245</v>
      </c>
      <c r="W255" s="822" t="s">
        <v>1730</v>
      </c>
      <c r="X255" s="768">
        <v>0</v>
      </c>
      <c r="Y255" s="768">
        <v>0</v>
      </c>
      <c r="Z255" s="768">
        <v>0</v>
      </c>
      <c r="AA255" s="768">
        <v>0</v>
      </c>
      <c r="AB255" s="768">
        <v>0</v>
      </c>
      <c r="AC255" s="768">
        <v>0</v>
      </c>
      <c r="AD255" s="768">
        <v>0</v>
      </c>
      <c r="AE255" s="768">
        <v>0</v>
      </c>
      <c r="AF255" s="768">
        <v>0</v>
      </c>
      <c r="AG255" s="768">
        <v>0</v>
      </c>
      <c r="AH255" s="768">
        <v>0</v>
      </c>
      <c r="AI255" s="768">
        <v>0</v>
      </c>
      <c r="AJ255" s="768">
        <v>0</v>
      </c>
      <c r="AK255" s="768">
        <v>0</v>
      </c>
      <c r="AL255" s="768">
        <v>0</v>
      </c>
    </row>
    <row r="256" spans="2:38">
      <c r="B256" s="820"/>
      <c r="C256" s="821" t="s">
        <v>332</v>
      </c>
      <c r="D256" s="822" t="s">
        <v>236</v>
      </c>
      <c r="E256" s="748"/>
      <c r="F256" s="748"/>
      <c r="G256" s="748"/>
      <c r="H256" s="748"/>
      <c r="I256" s="748"/>
      <c r="J256" s="748"/>
      <c r="K256" s="748"/>
      <c r="L256" s="748"/>
      <c r="M256" s="748"/>
      <c r="N256" s="748"/>
      <c r="O256" s="748"/>
      <c r="P256" s="748"/>
      <c r="Q256" s="748"/>
      <c r="R256" s="748"/>
      <c r="S256" s="748"/>
      <c r="U256" s="820"/>
      <c r="V256" s="821" t="s">
        <v>332</v>
      </c>
      <c r="W256" s="822" t="s">
        <v>1730</v>
      </c>
      <c r="X256" s="768">
        <v>0</v>
      </c>
      <c r="Y256" s="768">
        <v>0</v>
      </c>
      <c r="Z256" s="768">
        <v>0</v>
      </c>
      <c r="AA256" s="768">
        <v>0</v>
      </c>
      <c r="AB256" s="768">
        <v>0</v>
      </c>
      <c r="AC256" s="768">
        <v>0</v>
      </c>
      <c r="AD256" s="768">
        <v>0</v>
      </c>
      <c r="AE256" s="768">
        <v>0</v>
      </c>
      <c r="AF256" s="768">
        <v>0</v>
      </c>
      <c r="AG256" s="768">
        <v>0</v>
      </c>
      <c r="AH256" s="768">
        <v>0</v>
      </c>
      <c r="AI256" s="768">
        <v>0</v>
      </c>
      <c r="AJ256" s="768">
        <v>0</v>
      </c>
      <c r="AK256" s="768">
        <v>0</v>
      </c>
      <c r="AL256" s="768">
        <v>0</v>
      </c>
    </row>
    <row r="257" spans="2:38">
      <c r="B257" s="820"/>
      <c r="C257" s="821" t="s">
        <v>238</v>
      </c>
      <c r="D257" s="822" t="s">
        <v>236</v>
      </c>
      <c r="E257" s="748"/>
      <c r="F257" s="748"/>
      <c r="G257" s="748"/>
      <c r="H257" s="748"/>
      <c r="I257" s="748"/>
      <c r="J257" s="748"/>
      <c r="K257" s="748"/>
      <c r="L257" s="748"/>
      <c r="M257" s="748"/>
      <c r="N257" s="748"/>
      <c r="O257" s="748"/>
      <c r="P257" s="748"/>
      <c r="Q257" s="748"/>
      <c r="R257" s="748"/>
      <c r="S257" s="748"/>
      <c r="U257" s="820"/>
      <c r="V257" s="821" t="s">
        <v>238</v>
      </c>
      <c r="W257" s="822" t="s">
        <v>1730</v>
      </c>
      <c r="X257" s="768">
        <v>0</v>
      </c>
      <c r="Y257" s="768">
        <v>0</v>
      </c>
      <c r="Z257" s="768">
        <v>0</v>
      </c>
      <c r="AA257" s="768">
        <v>0</v>
      </c>
      <c r="AB257" s="768">
        <v>0</v>
      </c>
      <c r="AC257" s="768">
        <v>0</v>
      </c>
      <c r="AD257" s="768">
        <v>0</v>
      </c>
      <c r="AE257" s="768">
        <v>0</v>
      </c>
      <c r="AF257" s="768">
        <v>0</v>
      </c>
      <c r="AG257" s="768">
        <v>0</v>
      </c>
      <c r="AH257" s="768">
        <v>0</v>
      </c>
      <c r="AI257" s="768">
        <v>0</v>
      </c>
      <c r="AJ257" s="768">
        <v>0</v>
      </c>
      <c r="AK257" s="768">
        <v>0</v>
      </c>
      <c r="AL257" s="768">
        <v>0</v>
      </c>
    </row>
    <row r="258" spans="2:38">
      <c r="B258" s="820"/>
      <c r="C258" s="821" t="s">
        <v>239</v>
      </c>
      <c r="D258" s="822" t="s">
        <v>236</v>
      </c>
      <c r="E258" s="748"/>
      <c r="F258" s="748"/>
      <c r="G258" s="748"/>
      <c r="H258" s="748"/>
      <c r="I258" s="748"/>
      <c r="J258" s="748"/>
      <c r="K258" s="748"/>
      <c r="L258" s="748"/>
      <c r="M258" s="748"/>
      <c r="N258" s="748"/>
      <c r="O258" s="748"/>
      <c r="P258" s="748"/>
      <c r="Q258" s="748"/>
      <c r="R258" s="748"/>
      <c r="S258" s="748"/>
      <c r="U258" s="820"/>
      <c r="V258" s="821" t="s">
        <v>239</v>
      </c>
      <c r="W258" s="822" t="s">
        <v>1730</v>
      </c>
      <c r="X258" s="768">
        <v>0</v>
      </c>
      <c r="Y258" s="768">
        <v>0</v>
      </c>
      <c r="Z258" s="768">
        <v>0</v>
      </c>
      <c r="AA258" s="768">
        <v>0</v>
      </c>
      <c r="AB258" s="768">
        <v>0</v>
      </c>
      <c r="AC258" s="768">
        <v>0</v>
      </c>
      <c r="AD258" s="768">
        <v>0</v>
      </c>
      <c r="AE258" s="768">
        <v>0</v>
      </c>
      <c r="AF258" s="768">
        <v>0</v>
      </c>
      <c r="AG258" s="768">
        <v>0</v>
      </c>
      <c r="AH258" s="768">
        <v>0</v>
      </c>
      <c r="AI258" s="768">
        <v>0</v>
      </c>
      <c r="AJ258" s="768">
        <v>0</v>
      </c>
      <c r="AK258" s="768">
        <v>0</v>
      </c>
      <c r="AL258" s="768">
        <v>0</v>
      </c>
    </row>
    <row r="259" spans="2:38">
      <c r="B259" s="820"/>
      <c r="C259" s="821" t="s">
        <v>240</v>
      </c>
      <c r="D259" s="822" t="s">
        <v>236</v>
      </c>
      <c r="E259" s="748"/>
      <c r="F259" s="748"/>
      <c r="G259" s="748"/>
      <c r="H259" s="748"/>
      <c r="I259" s="748"/>
      <c r="J259" s="748"/>
      <c r="K259" s="748"/>
      <c r="L259" s="748"/>
      <c r="M259" s="748"/>
      <c r="N259" s="748"/>
      <c r="O259" s="748"/>
      <c r="P259" s="748"/>
      <c r="Q259" s="748"/>
      <c r="R259" s="748"/>
      <c r="S259" s="748"/>
      <c r="U259" s="820"/>
      <c r="V259" s="821" t="s">
        <v>240</v>
      </c>
      <c r="W259" s="822" t="s">
        <v>1730</v>
      </c>
      <c r="X259" s="768">
        <v>0</v>
      </c>
      <c r="Y259" s="768">
        <v>0</v>
      </c>
      <c r="Z259" s="768">
        <v>0</v>
      </c>
      <c r="AA259" s="768">
        <v>0</v>
      </c>
      <c r="AB259" s="768">
        <v>0</v>
      </c>
      <c r="AC259" s="768">
        <v>0</v>
      </c>
      <c r="AD259" s="768">
        <v>0</v>
      </c>
      <c r="AE259" s="768">
        <v>0</v>
      </c>
      <c r="AF259" s="768">
        <v>0</v>
      </c>
      <c r="AG259" s="768">
        <v>0</v>
      </c>
      <c r="AH259" s="768">
        <v>0</v>
      </c>
      <c r="AI259" s="768">
        <v>0</v>
      </c>
      <c r="AJ259" s="768">
        <v>0</v>
      </c>
      <c r="AK259" s="768">
        <v>0</v>
      </c>
      <c r="AL259" s="768">
        <v>0</v>
      </c>
    </row>
    <row r="260" spans="2:38">
      <c r="B260" s="820"/>
      <c r="C260" s="821" t="s">
        <v>241</v>
      </c>
      <c r="D260" s="822" t="s">
        <v>236</v>
      </c>
      <c r="E260" s="748"/>
      <c r="F260" s="748"/>
      <c r="G260" s="748"/>
      <c r="H260" s="748"/>
      <c r="I260" s="748"/>
      <c r="J260" s="748"/>
      <c r="K260" s="748"/>
      <c r="L260" s="748"/>
      <c r="M260" s="748"/>
      <c r="N260" s="748"/>
      <c r="O260" s="748"/>
      <c r="P260" s="748"/>
      <c r="Q260" s="748"/>
      <c r="R260" s="748"/>
      <c r="S260" s="748"/>
      <c r="U260" s="820"/>
      <c r="V260" s="821" t="s">
        <v>241</v>
      </c>
      <c r="W260" s="822" t="s">
        <v>1730</v>
      </c>
      <c r="X260" s="748"/>
      <c r="Y260" s="748"/>
      <c r="Z260" s="748"/>
      <c r="AA260" s="748"/>
      <c r="AB260" s="748"/>
      <c r="AC260" s="748"/>
      <c r="AD260" s="748"/>
      <c r="AE260" s="748"/>
      <c r="AF260" s="748"/>
      <c r="AG260" s="748"/>
      <c r="AH260" s="748"/>
      <c r="AI260" s="748"/>
      <c r="AJ260" s="748"/>
      <c r="AK260" s="748"/>
      <c r="AL260" s="748"/>
    </row>
    <row r="261" spans="2:38">
      <c r="B261" s="820"/>
      <c r="C261" s="821" t="s">
        <v>242</v>
      </c>
      <c r="D261" s="822" t="s">
        <v>236</v>
      </c>
      <c r="E261" s="748"/>
      <c r="F261" s="748"/>
      <c r="G261" s="748"/>
      <c r="H261" s="748"/>
      <c r="I261" s="748"/>
      <c r="J261" s="748"/>
      <c r="K261" s="748"/>
      <c r="L261" s="748"/>
      <c r="M261" s="748"/>
      <c r="N261" s="748"/>
      <c r="O261" s="748"/>
      <c r="P261" s="748"/>
      <c r="Q261" s="748"/>
      <c r="R261" s="748"/>
      <c r="S261" s="748"/>
      <c r="U261" s="820"/>
      <c r="V261" s="821" t="s">
        <v>242</v>
      </c>
      <c r="W261" s="822" t="s">
        <v>1730</v>
      </c>
      <c r="X261" s="748"/>
      <c r="Y261" s="748"/>
      <c r="Z261" s="748"/>
      <c r="AA261" s="748"/>
      <c r="AB261" s="748"/>
      <c r="AC261" s="748"/>
      <c r="AD261" s="748"/>
      <c r="AE261" s="748"/>
      <c r="AF261" s="748"/>
      <c r="AG261" s="748"/>
      <c r="AH261" s="748"/>
      <c r="AI261" s="748"/>
      <c r="AJ261" s="748"/>
      <c r="AK261" s="748"/>
      <c r="AL261" s="748"/>
    </row>
    <row r="262" spans="2:38">
      <c r="B262" s="820"/>
      <c r="C262" s="821" t="s">
        <v>243</v>
      </c>
      <c r="D262" s="822" t="s">
        <v>236</v>
      </c>
      <c r="E262" s="748"/>
      <c r="F262" s="748"/>
      <c r="G262" s="748"/>
      <c r="H262" s="748"/>
      <c r="I262" s="748"/>
      <c r="J262" s="748"/>
      <c r="K262" s="748"/>
      <c r="L262" s="748"/>
      <c r="M262" s="748"/>
      <c r="N262" s="748"/>
      <c r="O262" s="748"/>
      <c r="P262" s="748"/>
      <c r="Q262" s="748"/>
      <c r="R262" s="748"/>
      <c r="S262" s="748"/>
      <c r="U262" s="820"/>
      <c r="V262" s="821" t="s">
        <v>243</v>
      </c>
      <c r="W262" s="822" t="s">
        <v>1730</v>
      </c>
      <c r="X262" s="748"/>
      <c r="Y262" s="748"/>
      <c r="Z262" s="748"/>
      <c r="AA262" s="748"/>
      <c r="AB262" s="748"/>
      <c r="AC262" s="748"/>
      <c r="AD262" s="748"/>
      <c r="AE262" s="748"/>
      <c r="AF262" s="748"/>
      <c r="AG262" s="748"/>
      <c r="AH262" s="748"/>
      <c r="AI262" s="748"/>
      <c r="AJ262" s="748"/>
      <c r="AK262" s="748"/>
      <c r="AL262" s="748"/>
    </row>
    <row r="263" spans="2:38">
      <c r="B263" s="820"/>
      <c r="C263" s="821" t="s">
        <v>244</v>
      </c>
      <c r="D263" s="822" t="s">
        <v>236</v>
      </c>
      <c r="E263" s="748"/>
      <c r="F263" s="748"/>
      <c r="G263" s="748"/>
      <c r="H263" s="748"/>
      <c r="I263" s="748"/>
      <c r="J263" s="748"/>
      <c r="K263" s="748"/>
      <c r="L263" s="748"/>
      <c r="M263" s="748"/>
      <c r="N263" s="748"/>
      <c r="O263" s="748"/>
      <c r="P263" s="748"/>
      <c r="Q263" s="748"/>
      <c r="R263" s="748"/>
      <c r="S263" s="748"/>
      <c r="U263" s="820"/>
      <c r="V263" s="821" t="s">
        <v>244</v>
      </c>
      <c r="W263" s="822" t="s">
        <v>1730</v>
      </c>
      <c r="X263" s="748"/>
      <c r="Y263" s="748"/>
      <c r="Z263" s="748"/>
      <c r="AA263" s="748"/>
      <c r="AB263" s="748"/>
      <c r="AC263" s="748"/>
      <c r="AD263" s="748"/>
      <c r="AE263" s="748"/>
      <c r="AF263" s="748"/>
      <c r="AG263" s="748"/>
      <c r="AH263" s="748"/>
      <c r="AI263" s="748"/>
      <c r="AJ263" s="748"/>
      <c r="AK263" s="748"/>
      <c r="AL263" s="748"/>
    </row>
    <row r="264" spans="2:38">
      <c r="B264" s="806">
        <v>5</v>
      </c>
      <c r="C264" s="793" t="s">
        <v>765</v>
      </c>
      <c r="D264" s="817" t="s">
        <v>5</v>
      </c>
      <c r="E264" s="818"/>
      <c r="F264" s="818"/>
      <c r="G264" s="818"/>
      <c r="H264" s="818"/>
      <c r="I264" s="818"/>
      <c r="J264" s="818"/>
      <c r="K264" s="818"/>
      <c r="L264" s="818"/>
      <c r="M264" s="818"/>
      <c r="N264" s="818"/>
      <c r="O264" s="818"/>
      <c r="P264" s="818"/>
      <c r="Q264" s="818"/>
      <c r="R264" s="818"/>
      <c r="S264" s="818"/>
      <c r="U264" s="806"/>
      <c r="V264" s="793" t="s">
        <v>765</v>
      </c>
      <c r="W264" s="817" t="s">
        <v>5</v>
      </c>
      <c r="X264" s="818"/>
      <c r="Y264" s="818"/>
      <c r="Z264" s="818"/>
      <c r="AA264" s="818"/>
      <c r="AB264" s="818"/>
      <c r="AC264" s="818"/>
      <c r="AD264" s="818"/>
      <c r="AE264" s="818"/>
      <c r="AF264" s="818"/>
      <c r="AG264" s="818"/>
      <c r="AH264" s="818"/>
      <c r="AI264" s="818"/>
      <c r="AJ264" s="818"/>
      <c r="AK264" s="818"/>
      <c r="AL264" s="818"/>
    </row>
    <row r="265" spans="2:38">
      <c r="B265" s="820"/>
      <c r="C265" s="821" t="s">
        <v>766</v>
      </c>
      <c r="D265" s="822" t="s">
        <v>1731</v>
      </c>
      <c r="E265" s="748"/>
      <c r="F265" s="748"/>
      <c r="G265" s="748"/>
      <c r="H265" s="748"/>
      <c r="I265" s="748"/>
      <c r="J265" s="748"/>
      <c r="K265" s="748"/>
      <c r="L265" s="748"/>
      <c r="M265" s="748"/>
      <c r="N265" s="748"/>
      <c r="O265" s="748"/>
      <c r="P265" s="748"/>
      <c r="Q265" s="748"/>
      <c r="R265" s="748"/>
      <c r="S265" s="748"/>
      <c r="U265" s="820"/>
      <c r="V265" s="821" t="s">
        <v>766</v>
      </c>
      <c r="W265" s="822" t="s">
        <v>1730</v>
      </c>
      <c r="X265" s="748"/>
      <c r="Y265" s="748"/>
      <c r="Z265" s="748"/>
      <c r="AA265" s="748"/>
      <c r="AB265" s="748"/>
      <c r="AC265" s="748"/>
      <c r="AD265" s="748"/>
      <c r="AE265" s="748"/>
      <c r="AF265" s="748"/>
      <c r="AG265" s="748"/>
      <c r="AH265" s="748"/>
      <c r="AI265" s="748"/>
      <c r="AJ265" s="748"/>
      <c r="AK265" s="748"/>
      <c r="AL265" s="748"/>
    </row>
    <row r="266" spans="2:38">
      <c r="B266" s="820"/>
      <c r="C266" s="821" t="s">
        <v>977</v>
      </c>
      <c r="D266" s="822" t="s">
        <v>1731</v>
      </c>
      <c r="E266" s="748"/>
      <c r="F266" s="748"/>
      <c r="G266" s="748"/>
      <c r="H266" s="748"/>
      <c r="I266" s="748"/>
      <c r="J266" s="748"/>
      <c r="K266" s="748"/>
      <c r="L266" s="748"/>
      <c r="M266" s="748"/>
      <c r="N266" s="748"/>
      <c r="O266" s="748"/>
      <c r="P266" s="748"/>
      <c r="Q266" s="748"/>
      <c r="R266" s="748"/>
      <c r="S266" s="748"/>
      <c r="U266" s="820"/>
      <c r="V266" s="821" t="s">
        <v>977</v>
      </c>
      <c r="W266" s="822" t="s">
        <v>1730</v>
      </c>
      <c r="X266" s="748"/>
      <c r="Y266" s="748"/>
      <c r="Z266" s="748"/>
      <c r="AA266" s="748"/>
      <c r="AB266" s="748"/>
      <c r="AC266" s="748"/>
      <c r="AD266" s="748"/>
      <c r="AE266" s="748"/>
      <c r="AF266" s="748"/>
      <c r="AG266" s="748"/>
      <c r="AH266" s="748"/>
      <c r="AI266" s="748"/>
      <c r="AJ266" s="748"/>
      <c r="AK266" s="748"/>
      <c r="AL266" s="748"/>
    </row>
    <row r="267" spans="2:38">
      <c r="B267" s="806">
        <v>6</v>
      </c>
      <c r="C267" s="793" t="s">
        <v>979</v>
      </c>
      <c r="D267" s="817" t="s">
        <v>5</v>
      </c>
      <c r="E267" s="818"/>
      <c r="F267" s="818"/>
      <c r="G267" s="818"/>
      <c r="H267" s="818"/>
      <c r="I267" s="818"/>
      <c r="J267" s="818"/>
      <c r="K267" s="818"/>
      <c r="L267" s="818"/>
      <c r="M267" s="818"/>
      <c r="N267" s="818"/>
      <c r="O267" s="818"/>
      <c r="P267" s="818"/>
      <c r="Q267" s="818"/>
      <c r="R267" s="818"/>
      <c r="S267" s="818"/>
      <c r="U267" s="806"/>
      <c r="V267" s="793" t="s">
        <v>979</v>
      </c>
      <c r="W267" s="817" t="s">
        <v>5</v>
      </c>
      <c r="X267" s="818"/>
      <c r="Y267" s="818"/>
      <c r="Z267" s="818"/>
      <c r="AA267" s="818"/>
      <c r="AB267" s="818"/>
      <c r="AC267" s="818"/>
      <c r="AD267" s="818"/>
      <c r="AE267" s="818"/>
      <c r="AF267" s="818"/>
      <c r="AG267" s="818"/>
      <c r="AH267" s="818"/>
      <c r="AI267" s="818"/>
      <c r="AJ267" s="818"/>
      <c r="AK267" s="818"/>
      <c r="AL267" s="818"/>
    </row>
    <row r="268" spans="2:38">
      <c r="B268" s="820"/>
      <c r="C268" s="821" t="s">
        <v>980</v>
      </c>
      <c r="D268" s="822" t="s">
        <v>721</v>
      </c>
      <c r="E268" s="748"/>
      <c r="F268" s="748"/>
      <c r="G268" s="748"/>
      <c r="H268" s="748"/>
      <c r="I268" s="748"/>
      <c r="J268" s="748"/>
      <c r="K268" s="748"/>
      <c r="L268" s="748"/>
      <c r="M268" s="748"/>
      <c r="N268" s="748"/>
      <c r="O268" s="748"/>
      <c r="P268" s="748"/>
      <c r="Q268" s="748"/>
      <c r="R268" s="748"/>
      <c r="S268" s="748"/>
      <c r="U268" s="820"/>
      <c r="V268" s="821" t="s">
        <v>980</v>
      </c>
      <c r="W268" s="822" t="s">
        <v>1730</v>
      </c>
      <c r="X268" s="748"/>
      <c r="Y268" s="748"/>
      <c r="Z268" s="748"/>
      <c r="AA268" s="748"/>
      <c r="AB268" s="748"/>
      <c r="AC268" s="748"/>
      <c r="AD268" s="748"/>
      <c r="AE268" s="748"/>
      <c r="AF268" s="748"/>
      <c r="AG268" s="748"/>
      <c r="AH268" s="748"/>
      <c r="AI268" s="748"/>
      <c r="AJ268" s="748"/>
      <c r="AK268" s="748"/>
      <c r="AL268" s="748"/>
    </row>
    <row r="269" spans="2:38">
      <c r="B269" s="820"/>
      <c r="C269" s="821" t="s">
        <v>981</v>
      </c>
      <c r="D269" s="822" t="s">
        <v>721</v>
      </c>
      <c r="E269" s="748"/>
      <c r="F269" s="748"/>
      <c r="G269" s="748"/>
      <c r="H269" s="748"/>
      <c r="I269" s="748"/>
      <c r="J269" s="748"/>
      <c r="K269" s="748"/>
      <c r="L269" s="748"/>
      <c r="M269" s="748"/>
      <c r="N269" s="748"/>
      <c r="O269" s="748"/>
      <c r="P269" s="748"/>
      <c r="Q269" s="748"/>
      <c r="R269" s="748"/>
      <c r="S269" s="748"/>
      <c r="U269" s="820"/>
      <c r="V269" s="821" t="s">
        <v>981</v>
      </c>
      <c r="W269" s="822" t="s">
        <v>1730</v>
      </c>
      <c r="X269" s="748"/>
      <c r="Y269" s="748"/>
      <c r="Z269" s="748"/>
      <c r="AA269" s="748"/>
      <c r="AB269" s="748"/>
      <c r="AC269" s="748"/>
      <c r="AD269" s="748"/>
      <c r="AE269" s="748"/>
      <c r="AF269" s="748"/>
      <c r="AG269" s="748"/>
      <c r="AH269" s="748"/>
      <c r="AI269" s="748"/>
      <c r="AJ269" s="748"/>
      <c r="AK269" s="748"/>
      <c r="AL269" s="748"/>
    </row>
    <row r="270" spans="2:38">
      <c r="B270" s="806">
        <v>7</v>
      </c>
      <c r="C270" s="793" t="s">
        <v>248</v>
      </c>
      <c r="D270" s="817" t="s">
        <v>5</v>
      </c>
      <c r="E270" s="818"/>
      <c r="F270" s="818"/>
      <c r="G270" s="818"/>
      <c r="H270" s="818"/>
      <c r="I270" s="818"/>
      <c r="J270" s="818"/>
      <c r="K270" s="818"/>
      <c r="L270" s="818"/>
      <c r="M270" s="818"/>
      <c r="N270" s="818"/>
      <c r="O270" s="818"/>
      <c r="P270" s="818"/>
      <c r="Q270" s="818"/>
      <c r="R270" s="818"/>
      <c r="S270" s="818"/>
      <c r="U270" s="806"/>
      <c r="V270" s="793" t="s">
        <v>248</v>
      </c>
      <c r="W270" s="817" t="s">
        <v>5</v>
      </c>
      <c r="X270" s="818"/>
      <c r="Y270" s="818"/>
      <c r="Z270" s="818"/>
      <c r="AA270" s="818"/>
      <c r="AB270" s="818"/>
      <c r="AC270" s="818"/>
      <c r="AD270" s="818"/>
      <c r="AE270" s="818"/>
      <c r="AF270" s="818"/>
      <c r="AG270" s="818"/>
      <c r="AH270" s="818"/>
      <c r="AI270" s="818"/>
      <c r="AJ270" s="818"/>
      <c r="AK270" s="818"/>
      <c r="AL270" s="818"/>
    </row>
    <row r="271" spans="2:38">
      <c r="B271" s="820"/>
      <c r="C271" s="821" t="s">
        <v>250</v>
      </c>
      <c r="D271" s="822" t="s">
        <v>236</v>
      </c>
      <c r="E271" s="748"/>
      <c r="F271" s="748"/>
      <c r="G271" s="748"/>
      <c r="H271" s="748"/>
      <c r="I271" s="748"/>
      <c r="J271" s="748"/>
      <c r="K271" s="748"/>
      <c r="L271" s="748"/>
      <c r="M271" s="748"/>
      <c r="N271" s="748"/>
      <c r="O271" s="748"/>
      <c r="P271" s="748"/>
      <c r="Q271" s="748"/>
      <c r="R271" s="748"/>
      <c r="S271" s="748"/>
      <c r="U271" s="820"/>
      <c r="V271" s="821" t="s">
        <v>250</v>
      </c>
      <c r="W271" s="822" t="s">
        <v>1730</v>
      </c>
      <c r="X271" s="748"/>
      <c r="Y271" s="748"/>
      <c r="Z271" s="748"/>
      <c r="AA271" s="748"/>
      <c r="AB271" s="748"/>
      <c r="AC271" s="748"/>
      <c r="AD271" s="748"/>
      <c r="AE271" s="748"/>
      <c r="AF271" s="748"/>
      <c r="AG271" s="748"/>
      <c r="AH271" s="748"/>
      <c r="AI271" s="748"/>
      <c r="AJ271" s="748"/>
      <c r="AK271" s="748"/>
      <c r="AL271" s="748"/>
    </row>
    <row r="272" spans="2:38">
      <c r="B272" s="820"/>
      <c r="C272" s="821" t="s">
        <v>251</v>
      </c>
      <c r="D272" s="822" t="s">
        <v>236</v>
      </c>
      <c r="E272" s="748"/>
      <c r="F272" s="748"/>
      <c r="G272" s="748"/>
      <c r="H272" s="748"/>
      <c r="I272" s="748"/>
      <c r="J272" s="748"/>
      <c r="K272" s="748"/>
      <c r="L272" s="748"/>
      <c r="M272" s="748"/>
      <c r="N272" s="748"/>
      <c r="O272" s="748"/>
      <c r="P272" s="748"/>
      <c r="Q272" s="748"/>
      <c r="R272" s="748"/>
      <c r="S272" s="748"/>
      <c r="U272" s="820"/>
      <c r="V272" s="821" t="s">
        <v>251</v>
      </c>
      <c r="W272" s="822" t="s">
        <v>1730</v>
      </c>
      <c r="X272" s="748"/>
      <c r="Y272" s="748"/>
      <c r="Z272" s="748"/>
      <c r="AA272" s="748"/>
      <c r="AB272" s="748"/>
      <c r="AC272" s="748"/>
      <c r="AD272" s="748"/>
      <c r="AE272" s="748"/>
      <c r="AF272" s="748"/>
      <c r="AG272" s="748"/>
      <c r="AH272" s="748"/>
      <c r="AI272" s="748"/>
      <c r="AJ272" s="748"/>
      <c r="AK272" s="748"/>
      <c r="AL272" s="748"/>
    </row>
    <row r="273" spans="2:38">
      <c r="B273" s="820"/>
      <c r="C273" s="821" t="s">
        <v>252</v>
      </c>
      <c r="D273" s="822" t="s">
        <v>236</v>
      </c>
      <c r="E273" s="748"/>
      <c r="F273" s="748"/>
      <c r="G273" s="748"/>
      <c r="H273" s="748"/>
      <c r="I273" s="748"/>
      <c r="J273" s="748"/>
      <c r="K273" s="748"/>
      <c r="L273" s="748"/>
      <c r="M273" s="748"/>
      <c r="N273" s="748"/>
      <c r="O273" s="748"/>
      <c r="P273" s="748"/>
      <c r="Q273" s="748"/>
      <c r="R273" s="748"/>
      <c r="S273" s="748"/>
      <c r="U273" s="820"/>
      <c r="V273" s="821" t="s">
        <v>252</v>
      </c>
      <c r="W273" s="822" t="s">
        <v>1730</v>
      </c>
      <c r="X273" s="748"/>
      <c r="Y273" s="748"/>
      <c r="Z273" s="748"/>
      <c r="AA273" s="748"/>
      <c r="AB273" s="748"/>
      <c r="AC273" s="748"/>
      <c r="AD273" s="748"/>
      <c r="AE273" s="748"/>
      <c r="AF273" s="748"/>
      <c r="AG273" s="748"/>
      <c r="AH273" s="748"/>
      <c r="AI273" s="748"/>
      <c r="AJ273" s="748"/>
      <c r="AK273" s="748"/>
      <c r="AL273" s="748"/>
    </row>
    <row r="274" spans="2:38">
      <c r="B274" s="820"/>
      <c r="C274" s="821" t="s">
        <v>253</v>
      </c>
      <c r="D274" s="822" t="s">
        <v>236</v>
      </c>
      <c r="E274" s="748"/>
      <c r="F274" s="748"/>
      <c r="G274" s="748"/>
      <c r="H274" s="748"/>
      <c r="I274" s="748"/>
      <c r="J274" s="748"/>
      <c r="K274" s="748"/>
      <c r="L274" s="748"/>
      <c r="M274" s="748"/>
      <c r="N274" s="748"/>
      <c r="O274" s="748"/>
      <c r="P274" s="748"/>
      <c r="Q274" s="748"/>
      <c r="R274" s="748"/>
      <c r="S274" s="748"/>
      <c r="U274" s="820"/>
      <c r="V274" s="821" t="s">
        <v>253</v>
      </c>
      <c r="W274" s="822" t="s">
        <v>1730</v>
      </c>
      <c r="X274" s="748"/>
      <c r="Y274" s="748"/>
      <c r="Z274" s="748"/>
      <c r="AA274" s="748"/>
      <c r="AB274" s="748"/>
      <c r="AC274" s="748"/>
      <c r="AD274" s="748"/>
      <c r="AE274" s="748"/>
      <c r="AF274" s="748"/>
      <c r="AG274" s="748"/>
      <c r="AH274" s="748"/>
      <c r="AI274" s="748"/>
      <c r="AJ274" s="748"/>
      <c r="AK274" s="748"/>
      <c r="AL274" s="748"/>
    </row>
    <row r="275" spans="2:38">
      <c r="B275" s="806">
        <v>8</v>
      </c>
      <c r="C275" s="772" t="s">
        <v>325</v>
      </c>
      <c r="D275" s="800" t="s">
        <v>5</v>
      </c>
      <c r="E275" s="801"/>
      <c r="F275" s="801"/>
      <c r="G275" s="801"/>
      <c r="H275" s="801"/>
      <c r="I275" s="801"/>
      <c r="J275" s="801"/>
      <c r="K275" s="801"/>
      <c r="L275" s="801"/>
      <c r="M275" s="801"/>
      <c r="N275" s="801"/>
      <c r="O275" s="801"/>
      <c r="P275" s="801"/>
      <c r="Q275" s="801"/>
      <c r="R275" s="801"/>
      <c r="S275" s="801"/>
      <c r="U275" s="806"/>
      <c r="V275" s="772" t="s">
        <v>325</v>
      </c>
      <c r="W275" s="800" t="s">
        <v>5</v>
      </c>
      <c r="X275" s="801"/>
      <c r="Y275" s="801"/>
      <c r="Z275" s="801"/>
      <c r="AA275" s="801"/>
      <c r="AB275" s="801"/>
      <c r="AC275" s="801"/>
      <c r="AD275" s="801"/>
      <c r="AE275" s="801"/>
      <c r="AF275" s="801"/>
      <c r="AG275" s="801"/>
      <c r="AH275" s="801"/>
      <c r="AI275" s="801"/>
      <c r="AJ275" s="801"/>
      <c r="AK275" s="801"/>
      <c r="AL275" s="801"/>
    </row>
    <row r="276" spans="2:38">
      <c r="B276" s="806">
        <v>9</v>
      </c>
      <c r="C276" s="793" t="s">
        <v>254</v>
      </c>
      <c r="D276" s="817" t="s">
        <v>5</v>
      </c>
      <c r="E276" s="818"/>
      <c r="F276" s="818"/>
      <c r="G276" s="818"/>
      <c r="H276" s="818"/>
      <c r="I276" s="818"/>
      <c r="J276" s="818"/>
      <c r="K276" s="818"/>
      <c r="L276" s="818"/>
      <c r="M276" s="818"/>
      <c r="N276" s="818"/>
      <c r="O276" s="818"/>
      <c r="P276" s="818"/>
      <c r="Q276" s="818"/>
      <c r="R276" s="818"/>
      <c r="S276" s="818"/>
      <c r="U276" s="806"/>
      <c r="V276" s="793" t="s">
        <v>254</v>
      </c>
      <c r="W276" s="817" t="s">
        <v>5</v>
      </c>
      <c r="X276" s="818"/>
      <c r="Y276" s="818"/>
      <c r="Z276" s="818"/>
      <c r="AA276" s="818"/>
      <c r="AB276" s="818"/>
      <c r="AC276" s="818"/>
      <c r="AD276" s="818"/>
      <c r="AE276" s="818"/>
      <c r="AF276" s="818"/>
      <c r="AG276" s="818"/>
      <c r="AH276" s="818"/>
      <c r="AI276" s="818"/>
      <c r="AJ276" s="818"/>
      <c r="AK276" s="818"/>
      <c r="AL276" s="818"/>
    </row>
    <row r="277" spans="2:38">
      <c r="B277" s="820"/>
      <c r="C277" s="821" t="s">
        <v>256</v>
      </c>
      <c r="D277" s="822" t="s">
        <v>236</v>
      </c>
      <c r="E277" s="748"/>
      <c r="F277" s="748"/>
      <c r="G277" s="748"/>
      <c r="H277" s="748"/>
      <c r="I277" s="748"/>
      <c r="J277" s="748"/>
      <c r="K277" s="748"/>
      <c r="L277" s="748"/>
      <c r="M277" s="748"/>
      <c r="N277" s="748"/>
      <c r="O277" s="748"/>
      <c r="P277" s="748"/>
      <c r="Q277" s="748"/>
      <c r="R277" s="748"/>
      <c r="S277" s="748"/>
      <c r="U277" s="820"/>
      <c r="V277" s="821" t="s">
        <v>256</v>
      </c>
      <c r="W277" s="822" t="s">
        <v>1730</v>
      </c>
      <c r="X277" s="748"/>
      <c r="Y277" s="748"/>
      <c r="Z277" s="748"/>
      <c r="AA277" s="748"/>
      <c r="AB277" s="748"/>
      <c r="AC277" s="748"/>
      <c r="AD277" s="748"/>
      <c r="AE277" s="748"/>
      <c r="AF277" s="748"/>
      <c r="AG277" s="748"/>
      <c r="AH277" s="748"/>
      <c r="AI277" s="748"/>
      <c r="AJ277" s="748"/>
      <c r="AK277" s="748"/>
      <c r="AL277" s="748"/>
    </row>
    <row r="278" spans="2:38">
      <c r="B278" s="820"/>
      <c r="C278" s="821" t="s">
        <v>257</v>
      </c>
      <c r="D278" s="822" t="s">
        <v>236</v>
      </c>
      <c r="E278" s="748"/>
      <c r="F278" s="748"/>
      <c r="G278" s="748"/>
      <c r="H278" s="748"/>
      <c r="I278" s="748"/>
      <c r="J278" s="748"/>
      <c r="K278" s="748"/>
      <c r="L278" s="748"/>
      <c r="M278" s="748"/>
      <c r="N278" s="748"/>
      <c r="O278" s="748"/>
      <c r="P278" s="748"/>
      <c r="Q278" s="748"/>
      <c r="R278" s="748"/>
      <c r="S278" s="748"/>
      <c r="U278" s="820"/>
      <c r="V278" s="821" t="s">
        <v>257</v>
      </c>
      <c r="W278" s="822" t="s">
        <v>1730</v>
      </c>
      <c r="X278" s="748"/>
      <c r="Y278" s="748"/>
      <c r="Z278" s="748"/>
      <c r="AA278" s="748"/>
      <c r="AB278" s="748"/>
      <c r="AC278" s="748"/>
      <c r="AD278" s="748"/>
      <c r="AE278" s="748"/>
      <c r="AF278" s="748"/>
      <c r="AG278" s="748"/>
      <c r="AH278" s="748"/>
      <c r="AI278" s="748"/>
      <c r="AJ278" s="748"/>
      <c r="AK278" s="748"/>
      <c r="AL278" s="748"/>
    </row>
    <row r="279" spans="2:38">
      <c r="B279" s="820"/>
      <c r="C279" s="821" t="s">
        <v>258</v>
      </c>
      <c r="D279" s="822" t="s">
        <v>236</v>
      </c>
      <c r="E279" s="748"/>
      <c r="F279" s="748"/>
      <c r="G279" s="748"/>
      <c r="H279" s="748"/>
      <c r="I279" s="748"/>
      <c r="J279" s="748"/>
      <c r="K279" s="748"/>
      <c r="L279" s="748"/>
      <c r="M279" s="748"/>
      <c r="N279" s="748"/>
      <c r="O279" s="748"/>
      <c r="P279" s="748"/>
      <c r="Q279" s="748"/>
      <c r="R279" s="748"/>
      <c r="S279" s="748"/>
      <c r="U279" s="820"/>
      <c r="V279" s="821" t="s">
        <v>258</v>
      </c>
      <c r="W279" s="822" t="s">
        <v>1730</v>
      </c>
      <c r="X279" s="748"/>
      <c r="Y279" s="748"/>
      <c r="Z279" s="748"/>
      <c r="AA279" s="748"/>
      <c r="AB279" s="748"/>
      <c r="AC279" s="748"/>
      <c r="AD279" s="748"/>
      <c r="AE279" s="748"/>
      <c r="AF279" s="748"/>
      <c r="AG279" s="748"/>
      <c r="AH279" s="748"/>
      <c r="AI279" s="748"/>
      <c r="AJ279" s="748"/>
      <c r="AK279" s="748"/>
      <c r="AL279" s="748"/>
    </row>
    <row r="280" spans="2:38">
      <c r="B280" s="820"/>
      <c r="C280" s="821" t="s">
        <v>259</v>
      </c>
      <c r="D280" s="822" t="s">
        <v>236</v>
      </c>
      <c r="E280" s="748"/>
      <c r="F280" s="748"/>
      <c r="G280" s="748"/>
      <c r="H280" s="748"/>
      <c r="I280" s="748"/>
      <c r="J280" s="748"/>
      <c r="K280" s="748"/>
      <c r="L280" s="748"/>
      <c r="M280" s="748"/>
      <c r="N280" s="748"/>
      <c r="O280" s="748"/>
      <c r="P280" s="748"/>
      <c r="Q280" s="748"/>
      <c r="R280" s="748"/>
      <c r="S280" s="748"/>
      <c r="U280" s="820"/>
      <c r="V280" s="821" t="s">
        <v>259</v>
      </c>
      <c r="W280" s="822" t="s">
        <v>1730</v>
      </c>
      <c r="X280" s="748"/>
      <c r="Y280" s="748"/>
      <c r="Z280" s="748"/>
      <c r="AA280" s="748"/>
      <c r="AB280" s="748"/>
      <c r="AC280" s="748"/>
      <c r="AD280" s="748"/>
      <c r="AE280" s="748"/>
      <c r="AF280" s="748"/>
      <c r="AG280" s="748"/>
      <c r="AH280" s="748"/>
      <c r="AI280" s="748"/>
      <c r="AJ280" s="748"/>
      <c r="AK280" s="748"/>
      <c r="AL280" s="748"/>
    </row>
    <row r="281" spans="2:38">
      <c r="B281" s="820"/>
      <c r="C281" s="821" t="s">
        <v>260</v>
      </c>
      <c r="D281" s="822" t="s">
        <v>236</v>
      </c>
      <c r="E281" s="748"/>
      <c r="F281" s="748"/>
      <c r="G281" s="748"/>
      <c r="H281" s="748"/>
      <c r="I281" s="748"/>
      <c r="J281" s="748"/>
      <c r="K281" s="748"/>
      <c r="L281" s="748"/>
      <c r="M281" s="748"/>
      <c r="N281" s="748"/>
      <c r="O281" s="748"/>
      <c r="P281" s="748"/>
      <c r="Q281" s="748"/>
      <c r="R281" s="748"/>
      <c r="S281" s="748"/>
      <c r="U281" s="820"/>
      <c r="V281" s="821" t="s">
        <v>260</v>
      </c>
      <c r="W281" s="822" t="s">
        <v>1730</v>
      </c>
      <c r="X281" s="748"/>
      <c r="Y281" s="748"/>
      <c r="Z281" s="748"/>
      <c r="AA281" s="748"/>
      <c r="AB281" s="748"/>
      <c r="AC281" s="748"/>
      <c r="AD281" s="748"/>
      <c r="AE281" s="748"/>
      <c r="AF281" s="748"/>
      <c r="AG281" s="748"/>
      <c r="AH281" s="748"/>
      <c r="AI281" s="748"/>
      <c r="AJ281" s="748"/>
      <c r="AK281" s="748"/>
      <c r="AL281" s="748"/>
    </row>
    <row r="282" spans="2:38">
      <c r="B282" s="820"/>
      <c r="C282" s="821" t="s">
        <v>261</v>
      </c>
      <c r="D282" s="822" t="s">
        <v>236</v>
      </c>
      <c r="E282" s="748"/>
      <c r="F282" s="748"/>
      <c r="G282" s="748"/>
      <c r="H282" s="748"/>
      <c r="I282" s="748"/>
      <c r="J282" s="748"/>
      <c r="K282" s="748"/>
      <c r="L282" s="748"/>
      <c r="M282" s="748"/>
      <c r="N282" s="748"/>
      <c r="O282" s="748"/>
      <c r="P282" s="748"/>
      <c r="Q282" s="748"/>
      <c r="R282" s="748"/>
      <c r="S282" s="748"/>
      <c r="U282" s="820"/>
      <c r="V282" s="821" t="s">
        <v>261</v>
      </c>
      <c r="W282" s="822" t="s">
        <v>1730</v>
      </c>
      <c r="X282" s="748"/>
      <c r="Y282" s="748"/>
      <c r="Z282" s="748"/>
      <c r="AA282" s="748"/>
      <c r="AB282" s="748"/>
      <c r="AC282" s="748"/>
      <c r="AD282" s="748"/>
      <c r="AE282" s="748"/>
      <c r="AF282" s="748"/>
      <c r="AG282" s="748"/>
      <c r="AH282" s="748"/>
      <c r="AI282" s="748"/>
      <c r="AJ282" s="748"/>
      <c r="AK282" s="748"/>
      <c r="AL282" s="748"/>
    </row>
    <row r="283" spans="2:38">
      <c r="B283" s="806">
        <v>10</v>
      </c>
      <c r="C283" s="793" t="s">
        <v>262</v>
      </c>
      <c r="D283" s="817" t="s">
        <v>5</v>
      </c>
      <c r="E283" s="818"/>
      <c r="F283" s="818"/>
      <c r="G283" s="818"/>
      <c r="H283" s="818"/>
      <c r="I283" s="818"/>
      <c r="J283" s="818"/>
      <c r="K283" s="818"/>
      <c r="L283" s="818"/>
      <c r="M283" s="818"/>
      <c r="N283" s="818"/>
      <c r="O283" s="818"/>
      <c r="P283" s="818"/>
      <c r="Q283" s="818"/>
      <c r="R283" s="818"/>
      <c r="S283" s="818"/>
      <c r="U283" s="806"/>
      <c r="V283" s="793" t="s">
        <v>262</v>
      </c>
      <c r="W283" s="817" t="s">
        <v>5</v>
      </c>
      <c r="X283" s="818"/>
      <c r="Y283" s="818"/>
      <c r="Z283" s="818"/>
      <c r="AA283" s="818"/>
      <c r="AB283" s="818"/>
      <c r="AC283" s="818"/>
      <c r="AD283" s="818"/>
      <c r="AE283" s="818"/>
      <c r="AF283" s="818"/>
      <c r="AG283" s="818"/>
      <c r="AH283" s="818"/>
      <c r="AI283" s="818"/>
      <c r="AJ283" s="818"/>
      <c r="AK283" s="818"/>
      <c r="AL283" s="818"/>
    </row>
    <row r="284" spans="2:38">
      <c r="B284" s="820"/>
      <c r="C284" s="821" t="s">
        <v>264</v>
      </c>
      <c r="D284" s="822" t="s">
        <v>236</v>
      </c>
      <c r="E284" s="748"/>
      <c r="F284" s="748"/>
      <c r="G284" s="748"/>
      <c r="H284" s="748"/>
      <c r="I284" s="748"/>
      <c r="J284" s="748"/>
      <c r="K284" s="748"/>
      <c r="L284" s="748"/>
      <c r="M284" s="748"/>
      <c r="N284" s="748"/>
      <c r="O284" s="748"/>
      <c r="P284" s="748"/>
      <c r="Q284" s="748"/>
      <c r="R284" s="748"/>
      <c r="S284" s="748"/>
      <c r="U284" s="820"/>
      <c r="V284" s="821" t="s">
        <v>264</v>
      </c>
      <c r="W284" s="822" t="s">
        <v>1730</v>
      </c>
      <c r="X284" s="748"/>
      <c r="Y284" s="748"/>
      <c r="Z284" s="748"/>
      <c r="AA284" s="748"/>
      <c r="AB284" s="748"/>
      <c r="AC284" s="748"/>
      <c r="AD284" s="748"/>
      <c r="AE284" s="748"/>
      <c r="AF284" s="748"/>
      <c r="AG284" s="748"/>
      <c r="AH284" s="748"/>
      <c r="AI284" s="748"/>
      <c r="AJ284" s="748"/>
      <c r="AK284" s="748"/>
      <c r="AL284" s="748"/>
    </row>
    <row r="285" spans="2:38">
      <c r="B285" s="820"/>
      <c r="C285" s="821" t="s">
        <v>265</v>
      </c>
      <c r="D285" s="822" t="s">
        <v>236</v>
      </c>
      <c r="E285" s="748"/>
      <c r="F285" s="748"/>
      <c r="G285" s="748"/>
      <c r="H285" s="748"/>
      <c r="I285" s="748"/>
      <c r="J285" s="748"/>
      <c r="K285" s="748"/>
      <c r="L285" s="748"/>
      <c r="M285" s="748"/>
      <c r="N285" s="748"/>
      <c r="O285" s="748"/>
      <c r="P285" s="748"/>
      <c r="Q285" s="748"/>
      <c r="R285" s="748"/>
      <c r="S285" s="748"/>
      <c r="U285" s="820"/>
      <c r="V285" s="821" t="s">
        <v>265</v>
      </c>
      <c r="W285" s="822" t="s">
        <v>1730</v>
      </c>
      <c r="X285" s="748"/>
      <c r="Y285" s="748"/>
      <c r="Z285" s="748"/>
      <c r="AA285" s="748"/>
      <c r="AB285" s="748"/>
      <c r="AC285" s="748"/>
      <c r="AD285" s="748"/>
      <c r="AE285" s="748"/>
      <c r="AF285" s="748"/>
      <c r="AG285" s="748"/>
      <c r="AH285" s="748"/>
      <c r="AI285" s="748"/>
      <c r="AJ285" s="748"/>
      <c r="AK285" s="748"/>
      <c r="AL285" s="748"/>
    </row>
    <row r="286" spans="2:38">
      <c r="B286" s="806">
        <v>11</v>
      </c>
      <c r="C286" s="772" t="s">
        <v>266</v>
      </c>
      <c r="D286" s="800" t="s">
        <v>267</v>
      </c>
      <c r="E286" s="801"/>
      <c r="F286" s="801"/>
      <c r="G286" s="801"/>
      <c r="H286" s="801"/>
      <c r="I286" s="801"/>
      <c r="J286" s="801"/>
      <c r="K286" s="801"/>
      <c r="L286" s="801"/>
      <c r="M286" s="801"/>
      <c r="N286" s="801"/>
      <c r="O286" s="801"/>
      <c r="P286" s="801"/>
      <c r="Q286" s="801"/>
      <c r="R286" s="801"/>
      <c r="S286" s="801"/>
      <c r="U286" s="806"/>
      <c r="V286" s="772" t="s">
        <v>266</v>
      </c>
      <c r="W286" s="800" t="s">
        <v>1730</v>
      </c>
      <c r="X286" s="742">
        <v>0</v>
      </c>
      <c r="Y286" s="742">
        <v>0</v>
      </c>
      <c r="Z286" s="742">
        <v>0</v>
      </c>
      <c r="AA286" s="742">
        <v>0</v>
      </c>
      <c r="AB286" s="742">
        <v>0</v>
      </c>
      <c r="AC286" s="742">
        <v>0</v>
      </c>
      <c r="AD286" s="742">
        <v>0</v>
      </c>
      <c r="AE286" s="742">
        <v>0</v>
      </c>
      <c r="AF286" s="742">
        <v>0</v>
      </c>
      <c r="AG286" s="742">
        <v>0</v>
      </c>
      <c r="AH286" s="742">
        <v>0</v>
      </c>
      <c r="AI286" s="742">
        <v>0</v>
      </c>
      <c r="AJ286" s="742">
        <v>0</v>
      </c>
      <c r="AK286" s="742">
        <v>0</v>
      </c>
      <c r="AL286" s="742">
        <v>0</v>
      </c>
    </row>
    <row r="287" spans="2:38">
      <c r="B287" s="806">
        <v>12</v>
      </c>
      <c r="C287" s="772" t="s">
        <v>982</v>
      </c>
      <c r="D287" s="800" t="s">
        <v>5</v>
      </c>
      <c r="E287" s="801"/>
      <c r="F287" s="801"/>
      <c r="G287" s="801"/>
      <c r="H287" s="801"/>
      <c r="I287" s="801"/>
      <c r="J287" s="801"/>
      <c r="K287" s="801"/>
      <c r="L287" s="801"/>
      <c r="M287" s="801"/>
      <c r="N287" s="801"/>
      <c r="O287" s="801"/>
      <c r="P287" s="801"/>
      <c r="Q287" s="801"/>
      <c r="R287" s="801"/>
      <c r="S287" s="801"/>
      <c r="U287" s="806"/>
      <c r="V287" s="772" t="s">
        <v>982</v>
      </c>
      <c r="W287" s="800" t="s">
        <v>5</v>
      </c>
      <c r="X287" s="742">
        <v>179.99132994678322</v>
      </c>
      <c r="Y287" s="742">
        <v>186.22405540596461</v>
      </c>
      <c r="Z287" s="742">
        <v>178.74478485494694</v>
      </c>
      <c r="AA287" s="742">
        <v>193.70332595698227</v>
      </c>
      <c r="AB287" s="742">
        <v>182.02756557271579</v>
      </c>
      <c r="AC287" s="742">
        <v>153.60440212714829</v>
      </c>
      <c r="AD287" s="742">
        <v>185.6438457629414</v>
      </c>
      <c r="AE287" s="742">
        <v>179.99132994678322</v>
      </c>
      <c r="AF287" s="742">
        <v>177.92488002143043</v>
      </c>
      <c r="AG287" s="742">
        <v>178.47958362441165</v>
      </c>
      <c r="AH287" s="742">
        <v>179.13551157232098</v>
      </c>
      <c r="AI287" s="742">
        <v>179.87130743273372</v>
      </c>
      <c r="AJ287" s="742">
        <v>180.67202992021871</v>
      </c>
      <c r="AK287" s="742">
        <v>181.52678493037686</v>
      </c>
      <c r="AL287" s="742">
        <v>0</v>
      </c>
    </row>
    <row r="288" spans="2:38">
      <c r="B288" s="820"/>
      <c r="C288" s="821" t="s">
        <v>720</v>
      </c>
      <c r="D288" s="806" t="s">
        <v>721</v>
      </c>
      <c r="E288" s="824">
        <v>4.1916458333333333</v>
      </c>
      <c r="F288" s="824">
        <v>3.9636249999999995</v>
      </c>
      <c r="G288" s="824">
        <v>4.2372499999999995</v>
      </c>
      <c r="H288" s="823">
        <v>3.69</v>
      </c>
      <c r="I288" s="823">
        <v>4.75</v>
      </c>
      <c r="J288" s="823">
        <v>4.2949999999999999</v>
      </c>
      <c r="K288" s="823">
        <v>4.2140000000000004</v>
      </c>
      <c r="L288" s="824">
        <v>4.1916458333333333</v>
      </c>
      <c r="M288" s="825">
        <v>4.433841416666672</v>
      </c>
      <c r="N288" s="825">
        <v>4.5256099350000047</v>
      </c>
      <c r="O288" s="825">
        <v>4.6213320702166634</v>
      </c>
      <c r="P288" s="825">
        <v>4.7201965553411966</v>
      </c>
      <c r="Q288" s="825">
        <v>4.821645692062499</v>
      </c>
      <c r="R288" s="825">
        <v>4.9252769224558959</v>
      </c>
      <c r="S288" s="748"/>
      <c r="U288" s="820"/>
      <c r="V288" s="821" t="s">
        <v>720</v>
      </c>
      <c r="W288" s="822" t="s">
        <v>1730</v>
      </c>
      <c r="X288" s="748">
        <v>37.883046354552185</v>
      </c>
      <c r="Y288" s="748">
        <v>35.822251110288668</v>
      </c>
      <c r="Z288" s="748">
        <v>38.295205403404879</v>
      </c>
      <c r="AA288" s="748">
        <v>33.349296817172466</v>
      </c>
      <c r="AB288" s="748">
        <v>42.929311621021462</v>
      </c>
      <c r="AC288" s="748">
        <v>38.817135455218356</v>
      </c>
      <c r="AD288" s="748">
        <v>38.085077720207259</v>
      </c>
      <c r="AE288" s="748">
        <v>37.883046354552185</v>
      </c>
      <c r="AF288" s="748">
        <v>40.071949443005231</v>
      </c>
      <c r="AG288" s="748">
        <v>40.901330352590712</v>
      </c>
      <c r="AH288" s="748">
        <v>41.766443062431868</v>
      </c>
      <c r="AI288" s="748">
        <v>42.659955544571432</v>
      </c>
      <c r="AJ288" s="748">
        <v>43.576827461201411</v>
      </c>
      <c r="AK288" s="748">
        <v>44.513420594512574</v>
      </c>
      <c r="AL288" s="748">
        <v>0</v>
      </c>
    </row>
    <row r="289" spans="2:38">
      <c r="B289" s="820"/>
      <c r="C289" s="821" t="s">
        <v>722</v>
      </c>
      <c r="D289" s="806" t="s">
        <v>721</v>
      </c>
      <c r="E289" s="824">
        <v>10.635979166666667</v>
      </c>
      <c r="F289" s="824">
        <v>11.319625</v>
      </c>
      <c r="G289" s="824">
        <v>10.49925</v>
      </c>
      <c r="H289" s="823">
        <v>12.14</v>
      </c>
      <c r="I289" s="823">
        <v>9.7650000000000006</v>
      </c>
      <c r="J289" s="823">
        <v>9.202</v>
      </c>
      <c r="K289" s="823">
        <v>10.89</v>
      </c>
      <c r="L289" s="824">
        <v>10.635979166666667</v>
      </c>
      <c r="M289" s="825">
        <v>10.311489319444441</v>
      </c>
      <c r="N289" s="825">
        <v>10.294622242777747</v>
      </c>
      <c r="O289" s="825">
        <v>10.283152675171506</v>
      </c>
      <c r="P289" s="825">
        <v>10.275896069715715</v>
      </c>
      <c r="Q289" s="825">
        <v>10.272023642185557</v>
      </c>
      <c r="R289" s="825">
        <v>10.270932609433352</v>
      </c>
      <c r="S289" s="748"/>
      <c r="U289" s="820"/>
      <c r="V289" s="821" t="s">
        <v>722</v>
      </c>
      <c r="W289" s="822" t="s">
        <v>1730</v>
      </c>
      <c r="X289" s="748">
        <v>109.32194426312736</v>
      </c>
      <c r="Y289" s="748">
        <v>116.34880004351611</v>
      </c>
      <c r="Z289" s="748">
        <v>107.91657310704962</v>
      </c>
      <c r="AA289" s="748">
        <v>124.7810269799826</v>
      </c>
      <c r="AB289" s="748">
        <v>100.36958224543082</v>
      </c>
      <c r="AC289" s="748">
        <v>94.582785030461267</v>
      </c>
      <c r="AD289" s="748">
        <v>111.93289817232377</v>
      </c>
      <c r="AE289" s="748">
        <v>109.32194426312736</v>
      </c>
      <c r="AF289" s="748">
        <v>105.9866743800164</v>
      </c>
      <c r="AG289" s="748">
        <v>105.81330608111853</v>
      </c>
      <c r="AH289" s="748">
        <v>105.69541609554003</v>
      </c>
      <c r="AI289" s="748">
        <v>105.62082905425814</v>
      </c>
      <c r="AJ289" s="748">
        <v>105.5810262960935</v>
      </c>
      <c r="AK289" s="748">
        <v>105.56981211262654</v>
      </c>
      <c r="AL289" s="748">
        <v>0</v>
      </c>
    </row>
    <row r="290" spans="2:38">
      <c r="B290" s="820"/>
      <c r="C290" s="821" t="s">
        <v>723</v>
      </c>
      <c r="D290" s="806" t="s">
        <v>721</v>
      </c>
      <c r="E290" s="824">
        <v>4.8000237500000003</v>
      </c>
      <c r="F290" s="824">
        <v>4.9854675000000004</v>
      </c>
      <c r="G290" s="824">
        <v>4.7629350000000006</v>
      </c>
      <c r="H290" s="823">
        <v>5.2080000000000002</v>
      </c>
      <c r="I290" s="823">
        <v>5.67</v>
      </c>
      <c r="J290" s="823">
        <v>2.9580000000000002</v>
      </c>
      <c r="K290" s="823">
        <v>5.2157400000000003</v>
      </c>
      <c r="L290" s="824">
        <v>4.8000237500000003</v>
      </c>
      <c r="M290" s="825">
        <v>4.6653206703124974</v>
      </c>
      <c r="N290" s="825">
        <v>4.6504887112395918</v>
      </c>
      <c r="O290" s="825">
        <v>4.6371228673023301</v>
      </c>
      <c r="P290" s="825">
        <v>4.6249524338648582</v>
      </c>
      <c r="Q290" s="825">
        <v>4.6137750398209398</v>
      </c>
      <c r="R290" s="825">
        <v>4.6034354717340991</v>
      </c>
      <c r="S290" s="748"/>
      <c r="U290" s="820"/>
      <c r="V290" s="821" t="s">
        <v>723</v>
      </c>
      <c r="W290" s="822" t="s">
        <v>1730</v>
      </c>
      <c r="X290" s="748">
        <v>32.786339329103676</v>
      </c>
      <c r="Y290" s="748">
        <v>34.05300425215983</v>
      </c>
      <c r="Z290" s="748">
        <v>32.533006344492442</v>
      </c>
      <c r="AA290" s="748">
        <v>35.573002159827212</v>
      </c>
      <c r="AB290" s="748">
        <v>38.728671706263498</v>
      </c>
      <c r="AC290" s="748">
        <v>20.204481641468682</v>
      </c>
      <c r="AD290" s="748">
        <v>35.625869870410369</v>
      </c>
      <c r="AE290" s="748">
        <v>32.786339329103676</v>
      </c>
      <c r="AF290" s="748">
        <v>31.866256198408795</v>
      </c>
      <c r="AG290" s="748">
        <v>31.764947190702394</v>
      </c>
      <c r="AH290" s="748">
        <v>31.673652414349068</v>
      </c>
      <c r="AI290" s="748">
        <v>31.590522833904135</v>
      </c>
      <c r="AJ290" s="748">
        <v>31.514176162923807</v>
      </c>
      <c r="AK290" s="748">
        <v>31.44355222323777</v>
      </c>
      <c r="AL290" s="748">
        <v>0</v>
      </c>
    </row>
    <row r="291" spans="2:38">
      <c r="B291" s="820"/>
      <c r="C291" s="821" t="s">
        <v>724</v>
      </c>
      <c r="D291" s="826" t="s">
        <v>1732</v>
      </c>
      <c r="E291" s="824"/>
      <c r="F291" s="824"/>
      <c r="G291" s="824"/>
      <c r="H291" s="823"/>
      <c r="I291" s="823"/>
      <c r="J291" s="823"/>
      <c r="K291" s="823"/>
      <c r="L291" s="823"/>
      <c r="M291" s="823"/>
      <c r="N291" s="823"/>
      <c r="O291" s="823"/>
      <c r="P291" s="823"/>
      <c r="Q291" s="823"/>
      <c r="R291" s="823"/>
      <c r="S291" s="748"/>
      <c r="U291" s="820"/>
      <c r="V291" s="821" t="s">
        <v>724</v>
      </c>
      <c r="W291" s="822" t="s">
        <v>1730</v>
      </c>
      <c r="X291" s="748">
        <v>0</v>
      </c>
      <c r="Y291" s="748">
        <v>0</v>
      </c>
      <c r="Z291" s="748">
        <v>0</v>
      </c>
      <c r="AA291" s="748">
        <v>0</v>
      </c>
      <c r="AB291" s="748">
        <v>0</v>
      </c>
      <c r="AC291" s="748">
        <v>0</v>
      </c>
      <c r="AD291" s="748">
        <v>0</v>
      </c>
      <c r="AE291" s="748">
        <v>0</v>
      </c>
      <c r="AF291" s="748">
        <v>0</v>
      </c>
      <c r="AG291" s="748">
        <v>0</v>
      </c>
      <c r="AH291" s="748">
        <v>0</v>
      </c>
      <c r="AI291" s="748">
        <v>0</v>
      </c>
      <c r="AJ291" s="748">
        <v>0</v>
      </c>
      <c r="AK291" s="748">
        <v>0</v>
      </c>
      <c r="AL291" s="748">
        <v>0</v>
      </c>
    </row>
    <row r="292" spans="2:38">
      <c r="B292" s="806">
        <v>13</v>
      </c>
      <c r="C292" s="798" t="s">
        <v>327</v>
      </c>
      <c r="D292" s="800" t="s">
        <v>270</v>
      </c>
      <c r="E292" s="801"/>
      <c r="F292" s="801"/>
      <c r="G292" s="801"/>
      <c r="H292" s="801"/>
      <c r="I292" s="801"/>
      <c r="J292" s="801"/>
      <c r="K292" s="801"/>
      <c r="L292" s="801"/>
      <c r="M292" s="801"/>
      <c r="N292" s="801"/>
      <c r="O292" s="801"/>
      <c r="P292" s="801"/>
      <c r="Q292" s="801"/>
      <c r="R292" s="801"/>
      <c r="S292" s="801"/>
      <c r="U292" s="806"/>
      <c r="V292" s="798" t="s">
        <v>327</v>
      </c>
      <c r="W292" s="800" t="s">
        <v>270</v>
      </c>
      <c r="X292" s="801"/>
      <c r="Y292" s="801"/>
      <c r="Z292" s="801"/>
      <c r="AA292" s="801"/>
      <c r="AB292" s="801"/>
      <c r="AC292" s="801"/>
      <c r="AD292" s="801"/>
      <c r="AE292" s="801"/>
      <c r="AF292" s="801"/>
      <c r="AG292" s="801"/>
      <c r="AH292" s="801"/>
      <c r="AI292" s="801"/>
      <c r="AJ292" s="801"/>
      <c r="AK292" s="801"/>
      <c r="AL292" s="801"/>
    </row>
    <row r="293" spans="2:38" ht="15" customHeight="1">
      <c r="E293" s="827">
        <v>0.94560112127793861</v>
      </c>
      <c r="F293" s="827">
        <v>1.0690340281938882</v>
      </c>
      <c r="G293" s="827">
        <v>0.87084783763053875</v>
      </c>
      <c r="H293" s="827">
        <v>1.2872628726287263</v>
      </c>
      <c r="I293" s="827">
        <v>0.90421052631578946</v>
      </c>
      <c r="J293" s="827">
        <v>0.981140861466822</v>
      </c>
      <c r="K293" s="827">
        <v>0.99469526182566037</v>
      </c>
      <c r="L293" s="827">
        <v>1.0577805456289557</v>
      </c>
      <c r="M293" s="828">
        <v>1.4999999999999999E-2</v>
      </c>
      <c r="N293" s="828">
        <v>1.4999999999999999E-2</v>
      </c>
      <c r="O293" s="828">
        <v>1.4999999999999999E-2</v>
      </c>
      <c r="P293" s="828">
        <v>1.4999999999999999E-2</v>
      </c>
      <c r="Q293" s="828">
        <v>1.4999999999999999E-2</v>
      </c>
      <c r="R293" s="828">
        <v>1.4999999999999999E-2</v>
      </c>
    </row>
    <row r="294" spans="2:38" ht="15" customHeight="1">
      <c r="E294" s="827">
        <v>1.0642767179796564</v>
      </c>
      <c r="F294" s="827">
        <v>0.92752630939629177</v>
      </c>
      <c r="G294" s="827">
        <v>1.1562730671238421</v>
      </c>
      <c r="H294" s="827">
        <v>0.80436573311367376</v>
      </c>
      <c r="I294" s="827">
        <v>0.94234511008704547</v>
      </c>
      <c r="J294" s="827">
        <v>1.1834383829602262</v>
      </c>
      <c r="K294" s="827">
        <v>0.97667393633302724</v>
      </c>
      <c r="L294" s="827">
        <v>0.96949130473673895</v>
      </c>
    </row>
    <row r="295" spans="2:38">
      <c r="B295" s="811" t="s">
        <v>1709</v>
      </c>
      <c r="C295" s="812"/>
      <c r="D295" s="812"/>
      <c r="E295" s="827">
        <v>1.0386339234258997</v>
      </c>
      <c r="F295" s="827">
        <v>0.95536376478233986</v>
      </c>
      <c r="G295" s="827">
        <v>1.0934434335131593</v>
      </c>
      <c r="H295" s="827">
        <v>1.0887096774193548</v>
      </c>
      <c r="I295" s="827">
        <v>0.52169312169312176</v>
      </c>
      <c r="J295" s="827">
        <v>1.7632657200811359</v>
      </c>
      <c r="K295" s="827">
        <v>0.92029582571217128</v>
      </c>
      <c r="L295" s="827">
        <v>0.97193699725183591</v>
      </c>
      <c r="U295" s="811"/>
      <c r="V295" s="812"/>
      <c r="W295" s="812"/>
    </row>
    <row r="296" spans="2:38">
      <c r="B296" s="813" t="s">
        <v>10</v>
      </c>
      <c r="C296" s="813" t="s">
        <v>12</v>
      </c>
      <c r="D296" s="813" t="s">
        <v>26</v>
      </c>
      <c r="E296" s="734">
        <v>2017</v>
      </c>
      <c r="F296" s="734">
        <v>2018</v>
      </c>
      <c r="G296" s="734">
        <v>2019</v>
      </c>
      <c r="H296" s="734">
        <v>2020</v>
      </c>
      <c r="I296" s="734">
        <v>2021</v>
      </c>
      <c r="J296" s="734">
        <v>2022</v>
      </c>
      <c r="K296" s="734">
        <v>2023</v>
      </c>
      <c r="L296" s="734">
        <v>2024</v>
      </c>
      <c r="M296" s="734">
        <v>2025</v>
      </c>
      <c r="N296" s="734">
        <v>2026</v>
      </c>
      <c r="O296" s="734">
        <v>2027</v>
      </c>
      <c r="P296" s="734">
        <v>2028</v>
      </c>
      <c r="Q296" s="734">
        <v>2029</v>
      </c>
      <c r="R296" s="734">
        <v>2030</v>
      </c>
      <c r="S296" s="735">
        <v>2031</v>
      </c>
      <c r="U296" s="813"/>
      <c r="V296" s="813" t="s">
        <v>12</v>
      </c>
      <c r="W296" s="813" t="s">
        <v>26</v>
      </c>
      <c r="X296" s="734">
        <v>2017</v>
      </c>
      <c r="Y296" s="734">
        <v>2018</v>
      </c>
      <c r="Z296" s="734">
        <v>2019</v>
      </c>
      <c r="AA296" s="734">
        <v>2020</v>
      </c>
      <c r="AB296" s="734">
        <v>2021</v>
      </c>
      <c r="AC296" s="734">
        <v>2022</v>
      </c>
      <c r="AD296" s="734">
        <v>2023</v>
      </c>
      <c r="AE296" s="734">
        <v>2024</v>
      </c>
      <c r="AF296" s="734">
        <v>2025</v>
      </c>
      <c r="AG296" s="734">
        <v>2026</v>
      </c>
      <c r="AH296" s="734">
        <v>2027</v>
      </c>
      <c r="AI296" s="734">
        <v>2028</v>
      </c>
      <c r="AJ296" s="734">
        <v>2029</v>
      </c>
      <c r="AK296" s="734">
        <v>2030</v>
      </c>
      <c r="AL296" s="735">
        <v>2031</v>
      </c>
    </row>
    <row r="297" spans="2:38">
      <c r="B297" s="806">
        <v>1</v>
      </c>
      <c r="C297" s="772" t="s">
        <v>227</v>
      </c>
      <c r="D297" s="800" t="s">
        <v>228</v>
      </c>
      <c r="E297" s="814">
        <v>174.5</v>
      </c>
      <c r="F297" s="814">
        <v>182.5</v>
      </c>
      <c r="G297" s="814">
        <v>168.6</v>
      </c>
      <c r="H297" s="814">
        <v>165.2</v>
      </c>
      <c r="I297" s="814">
        <v>224.2</v>
      </c>
      <c r="J297" s="814">
        <v>55.7</v>
      </c>
      <c r="K297" s="814">
        <v>63.1</v>
      </c>
      <c r="L297" s="814">
        <v>198.26285714285677</v>
      </c>
      <c r="M297" s="814">
        <v>202.04734693877526</v>
      </c>
      <c r="N297" s="814">
        <v>208.09970845480893</v>
      </c>
      <c r="O297" s="814">
        <v>208.71808413161034</v>
      </c>
      <c r="P297" s="814">
        <v>202.58985898732507</v>
      </c>
      <c r="Q297" s="814">
        <v>212.02863602750313</v>
      </c>
      <c r="R297" s="814">
        <v>217.4338772353085</v>
      </c>
      <c r="S297" s="801"/>
      <c r="U297" s="806"/>
      <c r="V297" s="772" t="s">
        <v>227</v>
      </c>
      <c r="W297" s="800" t="s">
        <v>1730</v>
      </c>
      <c r="X297" s="815">
        <v>174.5</v>
      </c>
      <c r="Y297" s="815">
        <v>182.5</v>
      </c>
      <c r="Z297" s="815">
        <v>168.6</v>
      </c>
      <c r="AA297" s="815">
        <v>165.2</v>
      </c>
      <c r="AB297" s="815">
        <v>224.2</v>
      </c>
      <c r="AC297" s="815">
        <v>55.7</v>
      </c>
      <c r="AD297" s="815">
        <v>63.1</v>
      </c>
      <c r="AE297" s="815">
        <v>198.26285714285677</v>
      </c>
      <c r="AF297" s="815">
        <v>202.04734693877526</v>
      </c>
      <c r="AG297" s="815">
        <v>208.09970845480893</v>
      </c>
      <c r="AH297" s="815">
        <v>208.71808413161034</v>
      </c>
      <c r="AI297" s="815">
        <v>202.58985898732507</v>
      </c>
      <c r="AJ297" s="815">
        <v>212.02863602750313</v>
      </c>
      <c r="AK297" s="815">
        <v>217.4338772353085</v>
      </c>
      <c r="AL297" s="815">
        <v>0</v>
      </c>
    </row>
    <row r="298" spans="2:38">
      <c r="B298" s="806">
        <v>2</v>
      </c>
      <c r="C298" s="772" t="s">
        <v>230</v>
      </c>
      <c r="D298" s="800" t="s">
        <v>1731</v>
      </c>
      <c r="E298" s="801"/>
      <c r="F298" s="801"/>
      <c r="G298" s="801"/>
      <c r="H298" s="801"/>
      <c r="I298" s="801"/>
      <c r="J298" s="801"/>
      <c r="K298" s="801"/>
      <c r="L298" s="801"/>
      <c r="M298" s="801"/>
      <c r="N298" s="801"/>
      <c r="O298" s="801"/>
      <c r="P298" s="801"/>
      <c r="Q298" s="801"/>
      <c r="R298" s="801"/>
      <c r="S298" s="801"/>
      <c r="U298" s="806"/>
      <c r="V298" s="772" t="s">
        <v>230</v>
      </c>
      <c r="W298" s="800" t="s">
        <v>1730</v>
      </c>
      <c r="X298" s="815">
        <v>0</v>
      </c>
      <c r="Y298" s="815">
        <v>0</v>
      </c>
      <c r="Z298" s="815">
        <v>0</v>
      </c>
      <c r="AA298" s="815">
        <v>0</v>
      </c>
      <c r="AB298" s="815">
        <v>0</v>
      </c>
      <c r="AC298" s="815">
        <v>0</v>
      </c>
      <c r="AD298" s="815">
        <v>0</v>
      </c>
      <c r="AE298" s="815">
        <v>0</v>
      </c>
      <c r="AF298" s="815">
        <v>0</v>
      </c>
      <c r="AG298" s="815">
        <v>0</v>
      </c>
      <c r="AH298" s="815">
        <v>0</v>
      </c>
      <c r="AI298" s="815">
        <v>0</v>
      </c>
      <c r="AJ298" s="815">
        <v>0</v>
      </c>
      <c r="AK298" s="815">
        <v>0</v>
      </c>
      <c r="AL298" s="815">
        <v>0</v>
      </c>
    </row>
    <row r="299" spans="2:38">
      <c r="B299" s="806">
        <v>3</v>
      </c>
      <c r="C299" s="772" t="s">
        <v>322</v>
      </c>
      <c r="D299" s="800" t="s">
        <v>5</v>
      </c>
      <c r="E299" s="801"/>
      <c r="F299" s="801"/>
      <c r="G299" s="801"/>
      <c r="H299" s="801"/>
      <c r="I299" s="801"/>
      <c r="J299" s="801"/>
      <c r="K299" s="801"/>
      <c r="L299" s="801"/>
      <c r="M299" s="801"/>
      <c r="N299" s="801"/>
      <c r="O299" s="801"/>
      <c r="P299" s="801"/>
      <c r="Q299" s="801"/>
      <c r="R299" s="801"/>
      <c r="S299" s="801"/>
      <c r="U299" s="806"/>
      <c r="V299" s="772" t="s">
        <v>322</v>
      </c>
      <c r="W299" s="800" t="s">
        <v>5</v>
      </c>
      <c r="X299" s="816">
        <v>0</v>
      </c>
      <c r="Y299" s="816">
        <v>0</v>
      </c>
      <c r="Z299" s="816">
        <v>0</v>
      </c>
      <c r="AA299" s="816">
        <v>0</v>
      </c>
      <c r="AB299" s="816">
        <v>0</v>
      </c>
      <c r="AC299" s="816">
        <v>0</v>
      </c>
      <c r="AD299" s="816">
        <v>0</v>
      </c>
      <c r="AE299" s="816">
        <v>0</v>
      </c>
      <c r="AF299" s="816">
        <v>0</v>
      </c>
      <c r="AG299" s="816">
        <v>0</v>
      </c>
      <c r="AH299" s="816">
        <v>0</v>
      </c>
      <c r="AI299" s="816">
        <v>0</v>
      </c>
      <c r="AJ299" s="816">
        <v>0</v>
      </c>
      <c r="AK299" s="816">
        <v>0</v>
      </c>
      <c r="AL299" s="816">
        <v>0</v>
      </c>
    </row>
    <row r="300" spans="2:38">
      <c r="B300" s="806">
        <v>4</v>
      </c>
      <c r="C300" s="793" t="s">
        <v>233</v>
      </c>
      <c r="D300" s="817" t="s">
        <v>5</v>
      </c>
      <c r="E300" s="818"/>
      <c r="F300" s="818"/>
      <c r="G300" s="818"/>
      <c r="H300" s="818"/>
      <c r="I300" s="818"/>
      <c r="J300" s="818"/>
      <c r="K300" s="818"/>
      <c r="L300" s="818"/>
      <c r="M300" s="818"/>
      <c r="N300" s="818"/>
      <c r="O300" s="818"/>
      <c r="P300" s="818"/>
      <c r="Q300" s="818"/>
      <c r="R300" s="818"/>
      <c r="S300" s="818"/>
      <c r="U300" s="806"/>
      <c r="V300" s="793" t="s">
        <v>233</v>
      </c>
      <c r="W300" s="817" t="s">
        <v>5</v>
      </c>
      <c r="X300" s="818">
        <v>0</v>
      </c>
      <c r="Y300" s="818">
        <v>0</v>
      </c>
      <c r="Z300" s="818">
        <v>0</v>
      </c>
      <c r="AA300" s="818">
        <v>0</v>
      </c>
      <c r="AB300" s="818">
        <v>0</v>
      </c>
      <c r="AC300" s="818">
        <v>0</v>
      </c>
      <c r="AD300" s="818">
        <v>0</v>
      </c>
      <c r="AE300" s="818">
        <v>0</v>
      </c>
      <c r="AF300" s="818">
        <v>0</v>
      </c>
      <c r="AG300" s="818">
        <v>0</v>
      </c>
      <c r="AH300" s="818">
        <v>0</v>
      </c>
      <c r="AI300" s="818">
        <v>0</v>
      </c>
      <c r="AJ300" s="818">
        <v>0</v>
      </c>
      <c r="AK300" s="818">
        <v>0</v>
      </c>
      <c r="AL300" s="818">
        <v>0</v>
      </c>
    </row>
    <row r="301" spans="2:38">
      <c r="B301" s="820"/>
      <c r="C301" s="821" t="s">
        <v>245</v>
      </c>
      <c r="D301" s="822" t="s">
        <v>236</v>
      </c>
      <c r="E301" s="748"/>
      <c r="F301" s="748"/>
      <c r="G301" s="748"/>
      <c r="H301" s="748"/>
      <c r="I301" s="748"/>
      <c r="J301" s="748"/>
      <c r="K301" s="748"/>
      <c r="L301" s="748"/>
      <c r="M301" s="748"/>
      <c r="N301" s="748"/>
      <c r="O301" s="748"/>
      <c r="P301" s="748"/>
      <c r="Q301" s="748"/>
      <c r="R301" s="748"/>
      <c r="S301" s="748"/>
      <c r="U301" s="820"/>
      <c r="V301" s="821" t="s">
        <v>245</v>
      </c>
      <c r="W301" s="822" t="s">
        <v>1730</v>
      </c>
      <c r="X301" s="768">
        <v>0</v>
      </c>
      <c r="Y301" s="768">
        <v>0</v>
      </c>
      <c r="Z301" s="768">
        <v>0</v>
      </c>
      <c r="AA301" s="768">
        <v>0</v>
      </c>
      <c r="AB301" s="768">
        <v>0</v>
      </c>
      <c r="AC301" s="768">
        <v>0</v>
      </c>
      <c r="AD301" s="768">
        <v>0</v>
      </c>
      <c r="AE301" s="768">
        <v>0</v>
      </c>
      <c r="AF301" s="768">
        <v>0</v>
      </c>
      <c r="AG301" s="768">
        <v>0</v>
      </c>
      <c r="AH301" s="768">
        <v>0</v>
      </c>
      <c r="AI301" s="768">
        <v>0</v>
      </c>
      <c r="AJ301" s="768">
        <v>0</v>
      </c>
      <c r="AK301" s="768">
        <v>0</v>
      </c>
      <c r="AL301" s="768">
        <v>0</v>
      </c>
    </row>
    <row r="302" spans="2:38">
      <c r="B302" s="820"/>
      <c r="C302" s="821" t="s">
        <v>332</v>
      </c>
      <c r="D302" s="822" t="s">
        <v>236</v>
      </c>
      <c r="E302" s="748"/>
      <c r="F302" s="748"/>
      <c r="G302" s="748"/>
      <c r="H302" s="748"/>
      <c r="I302" s="748"/>
      <c r="J302" s="748"/>
      <c r="K302" s="748"/>
      <c r="L302" s="748"/>
      <c r="M302" s="748"/>
      <c r="N302" s="748"/>
      <c r="O302" s="748"/>
      <c r="P302" s="748"/>
      <c r="Q302" s="748"/>
      <c r="R302" s="748"/>
      <c r="S302" s="748"/>
      <c r="U302" s="820"/>
      <c r="V302" s="821" t="s">
        <v>332</v>
      </c>
      <c r="W302" s="822" t="s">
        <v>1730</v>
      </c>
      <c r="X302" s="768">
        <v>0</v>
      </c>
      <c r="Y302" s="768">
        <v>0</v>
      </c>
      <c r="Z302" s="768">
        <v>0</v>
      </c>
      <c r="AA302" s="768">
        <v>0</v>
      </c>
      <c r="AB302" s="768">
        <v>0</v>
      </c>
      <c r="AC302" s="768">
        <v>0</v>
      </c>
      <c r="AD302" s="768">
        <v>0</v>
      </c>
      <c r="AE302" s="768">
        <v>0</v>
      </c>
      <c r="AF302" s="768">
        <v>0</v>
      </c>
      <c r="AG302" s="768">
        <v>0</v>
      </c>
      <c r="AH302" s="768">
        <v>0</v>
      </c>
      <c r="AI302" s="768">
        <v>0</v>
      </c>
      <c r="AJ302" s="768">
        <v>0</v>
      </c>
      <c r="AK302" s="768">
        <v>0</v>
      </c>
      <c r="AL302" s="768">
        <v>0</v>
      </c>
    </row>
    <row r="303" spans="2:38">
      <c r="B303" s="820"/>
      <c r="C303" s="821" t="s">
        <v>238</v>
      </c>
      <c r="D303" s="822" t="s">
        <v>236</v>
      </c>
      <c r="E303" s="748"/>
      <c r="F303" s="748"/>
      <c r="G303" s="748"/>
      <c r="H303" s="748"/>
      <c r="I303" s="748"/>
      <c r="J303" s="748"/>
      <c r="K303" s="748"/>
      <c r="L303" s="748"/>
      <c r="M303" s="748"/>
      <c r="N303" s="748"/>
      <c r="O303" s="748"/>
      <c r="P303" s="748"/>
      <c r="Q303" s="748"/>
      <c r="R303" s="748"/>
      <c r="S303" s="748"/>
      <c r="U303" s="820"/>
      <c r="V303" s="821" t="s">
        <v>238</v>
      </c>
      <c r="W303" s="822" t="s">
        <v>1730</v>
      </c>
      <c r="X303" s="768">
        <v>0</v>
      </c>
      <c r="Y303" s="768">
        <v>0</v>
      </c>
      <c r="Z303" s="768">
        <v>0</v>
      </c>
      <c r="AA303" s="768">
        <v>0</v>
      </c>
      <c r="AB303" s="768">
        <v>0</v>
      </c>
      <c r="AC303" s="768">
        <v>0</v>
      </c>
      <c r="AD303" s="768">
        <v>0</v>
      </c>
      <c r="AE303" s="768">
        <v>0</v>
      </c>
      <c r="AF303" s="768">
        <v>0</v>
      </c>
      <c r="AG303" s="768">
        <v>0</v>
      </c>
      <c r="AH303" s="768">
        <v>0</v>
      </c>
      <c r="AI303" s="768">
        <v>0</v>
      </c>
      <c r="AJ303" s="768">
        <v>0</v>
      </c>
      <c r="AK303" s="768">
        <v>0</v>
      </c>
      <c r="AL303" s="768">
        <v>0</v>
      </c>
    </row>
    <row r="304" spans="2:38">
      <c r="B304" s="820"/>
      <c r="C304" s="821" t="s">
        <v>239</v>
      </c>
      <c r="D304" s="822" t="s">
        <v>236</v>
      </c>
      <c r="E304" s="748"/>
      <c r="F304" s="748"/>
      <c r="G304" s="748"/>
      <c r="H304" s="748"/>
      <c r="I304" s="748"/>
      <c r="J304" s="748"/>
      <c r="K304" s="748"/>
      <c r="L304" s="748"/>
      <c r="M304" s="748"/>
      <c r="N304" s="748"/>
      <c r="O304" s="748"/>
      <c r="P304" s="748"/>
      <c r="Q304" s="748"/>
      <c r="R304" s="748"/>
      <c r="S304" s="748"/>
      <c r="U304" s="820"/>
      <c r="V304" s="821" t="s">
        <v>239</v>
      </c>
      <c r="W304" s="822" t="s">
        <v>1730</v>
      </c>
      <c r="X304" s="768">
        <v>0</v>
      </c>
      <c r="Y304" s="768">
        <v>0</v>
      </c>
      <c r="Z304" s="768">
        <v>0</v>
      </c>
      <c r="AA304" s="768">
        <v>0</v>
      </c>
      <c r="AB304" s="768">
        <v>0</v>
      </c>
      <c r="AC304" s="768">
        <v>0</v>
      </c>
      <c r="AD304" s="768">
        <v>0</v>
      </c>
      <c r="AE304" s="768">
        <v>0</v>
      </c>
      <c r="AF304" s="768">
        <v>0</v>
      </c>
      <c r="AG304" s="768">
        <v>0</v>
      </c>
      <c r="AH304" s="768">
        <v>0</v>
      </c>
      <c r="AI304" s="768">
        <v>0</v>
      </c>
      <c r="AJ304" s="768">
        <v>0</v>
      </c>
      <c r="AK304" s="768">
        <v>0</v>
      </c>
      <c r="AL304" s="768">
        <v>0</v>
      </c>
    </row>
    <row r="305" spans="2:38">
      <c r="B305" s="820"/>
      <c r="C305" s="821" t="s">
        <v>240</v>
      </c>
      <c r="D305" s="822" t="s">
        <v>236</v>
      </c>
      <c r="E305" s="748"/>
      <c r="F305" s="748"/>
      <c r="G305" s="748"/>
      <c r="H305" s="748"/>
      <c r="I305" s="748"/>
      <c r="J305" s="748"/>
      <c r="K305" s="748"/>
      <c r="L305" s="748"/>
      <c r="M305" s="748"/>
      <c r="N305" s="748"/>
      <c r="O305" s="748"/>
      <c r="P305" s="748"/>
      <c r="Q305" s="748"/>
      <c r="R305" s="748"/>
      <c r="S305" s="748"/>
      <c r="U305" s="820"/>
      <c r="V305" s="821" t="s">
        <v>240</v>
      </c>
      <c r="W305" s="822" t="s">
        <v>1730</v>
      </c>
      <c r="X305" s="768">
        <v>0</v>
      </c>
      <c r="Y305" s="768">
        <v>0</v>
      </c>
      <c r="Z305" s="768">
        <v>0</v>
      </c>
      <c r="AA305" s="768">
        <v>0</v>
      </c>
      <c r="AB305" s="768">
        <v>0</v>
      </c>
      <c r="AC305" s="768">
        <v>0</v>
      </c>
      <c r="AD305" s="768">
        <v>0</v>
      </c>
      <c r="AE305" s="768">
        <v>0</v>
      </c>
      <c r="AF305" s="768">
        <v>0</v>
      </c>
      <c r="AG305" s="768">
        <v>0</v>
      </c>
      <c r="AH305" s="768">
        <v>0</v>
      </c>
      <c r="AI305" s="768">
        <v>0</v>
      </c>
      <c r="AJ305" s="768">
        <v>0</v>
      </c>
      <c r="AK305" s="768">
        <v>0</v>
      </c>
      <c r="AL305" s="768">
        <v>0</v>
      </c>
    </row>
    <row r="306" spans="2:38">
      <c r="B306" s="820"/>
      <c r="C306" s="821" t="s">
        <v>241</v>
      </c>
      <c r="D306" s="822" t="s">
        <v>236</v>
      </c>
      <c r="E306" s="748"/>
      <c r="F306" s="748"/>
      <c r="G306" s="748"/>
      <c r="H306" s="748"/>
      <c r="I306" s="748"/>
      <c r="J306" s="748"/>
      <c r="K306" s="748"/>
      <c r="L306" s="748"/>
      <c r="M306" s="748"/>
      <c r="N306" s="748"/>
      <c r="O306" s="748"/>
      <c r="P306" s="748"/>
      <c r="Q306" s="748"/>
      <c r="R306" s="748"/>
      <c r="S306" s="748"/>
      <c r="U306" s="820"/>
      <c r="V306" s="821" t="s">
        <v>241</v>
      </c>
      <c r="W306" s="822" t="s">
        <v>1730</v>
      </c>
      <c r="X306" s="748"/>
      <c r="Y306" s="748"/>
      <c r="Z306" s="748"/>
      <c r="AA306" s="748"/>
      <c r="AB306" s="748"/>
      <c r="AC306" s="748"/>
      <c r="AD306" s="748"/>
      <c r="AE306" s="748"/>
      <c r="AF306" s="748"/>
      <c r="AG306" s="748"/>
      <c r="AH306" s="748"/>
      <c r="AI306" s="748"/>
      <c r="AJ306" s="748"/>
      <c r="AK306" s="748"/>
      <c r="AL306" s="748"/>
    </row>
    <row r="307" spans="2:38">
      <c r="B307" s="820"/>
      <c r="C307" s="821" t="s">
        <v>242</v>
      </c>
      <c r="D307" s="822" t="s">
        <v>236</v>
      </c>
      <c r="E307" s="748"/>
      <c r="F307" s="748"/>
      <c r="G307" s="748"/>
      <c r="H307" s="748"/>
      <c r="I307" s="748"/>
      <c r="J307" s="748"/>
      <c r="K307" s="748"/>
      <c r="L307" s="748"/>
      <c r="M307" s="748"/>
      <c r="N307" s="748"/>
      <c r="O307" s="748"/>
      <c r="P307" s="748"/>
      <c r="Q307" s="748"/>
      <c r="R307" s="748"/>
      <c r="S307" s="748"/>
      <c r="U307" s="820"/>
      <c r="V307" s="821" t="s">
        <v>242</v>
      </c>
      <c r="W307" s="822" t="s">
        <v>1730</v>
      </c>
      <c r="X307" s="748"/>
      <c r="Y307" s="748"/>
      <c r="Z307" s="748"/>
      <c r="AA307" s="748"/>
      <c r="AB307" s="748"/>
      <c r="AC307" s="748"/>
      <c r="AD307" s="748"/>
      <c r="AE307" s="748"/>
      <c r="AF307" s="748"/>
      <c r="AG307" s="748"/>
      <c r="AH307" s="748"/>
      <c r="AI307" s="748"/>
      <c r="AJ307" s="748"/>
      <c r="AK307" s="748"/>
      <c r="AL307" s="748"/>
    </row>
    <row r="308" spans="2:38">
      <c r="B308" s="820"/>
      <c r="C308" s="821" t="s">
        <v>243</v>
      </c>
      <c r="D308" s="822" t="s">
        <v>236</v>
      </c>
      <c r="E308" s="748"/>
      <c r="F308" s="748"/>
      <c r="G308" s="748"/>
      <c r="H308" s="748"/>
      <c r="I308" s="748"/>
      <c r="J308" s="748"/>
      <c r="K308" s="748"/>
      <c r="L308" s="748"/>
      <c r="M308" s="748"/>
      <c r="N308" s="748"/>
      <c r="O308" s="748"/>
      <c r="P308" s="748"/>
      <c r="Q308" s="748"/>
      <c r="R308" s="748"/>
      <c r="S308" s="748"/>
      <c r="U308" s="820"/>
      <c r="V308" s="821" t="s">
        <v>243</v>
      </c>
      <c r="W308" s="822" t="s">
        <v>1730</v>
      </c>
      <c r="X308" s="748"/>
      <c r="Y308" s="748"/>
      <c r="Z308" s="748"/>
      <c r="AA308" s="748"/>
      <c r="AB308" s="748"/>
      <c r="AC308" s="748"/>
      <c r="AD308" s="748"/>
      <c r="AE308" s="748"/>
      <c r="AF308" s="748"/>
      <c r="AG308" s="748"/>
      <c r="AH308" s="748"/>
      <c r="AI308" s="748"/>
      <c r="AJ308" s="748"/>
      <c r="AK308" s="748"/>
      <c r="AL308" s="748"/>
    </row>
    <row r="309" spans="2:38">
      <c r="B309" s="820"/>
      <c r="C309" s="821" t="s">
        <v>244</v>
      </c>
      <c r="D309" s="822" t="s">
        <v>236</v>
      </c>
      <c r="E309" s="748"/>
      <c r="F309" s="748"/>
      <c r="G309" s="748"/>
      <c r="H309" s="748"/>
      <c r="I309" s="748"/>
      <c r="J309" s="748"/>
      <c r="K309" s="748"/>
      <c r="L309" s="748"/>
      <c r="M309" s="748"/>
      <c r="N309" s="748"/>
      <c r="O309" s="748"/>
      <c r="P309" s="748"/>
      <c r="Q309" s="748"/>
      <c r="R309" s="748"/>
      <c r="S309" s="748"/>
      <c r="U309" s="820"/>
      <c r="V309" s="821" t="s">
        <v>244</v>
      </c>
      <c r="W309" s="822" t="s">
        <v>1730</v>
      </c>
      <c r="X309" s="748"/>
      <c r="Y309" s="748"/>
      <c r="Z309" s="748"/>
      <c r="AA309" s="748"/>
      <c r="AB309" s="748"/>
      <c r="AC309" s="748"/>
      <c r="AD309" s="748"/>
      <c r="AE309" s="748"/>
      <c r="AF309" s="748"/>
      <c r="AG309" s="748"/>
      <c r="AH309" s="748"/>
      <c r="AI309" s="748"/>
      <c r="AJ309" s="748"/>
      <c r="AK309" s="748"/>
      <c r="AL309" s="748"/>
    </row>
    <row r="310" spans="2:38">
      <c r="B310" s="806">
        <v>5</v>
      </c>
      <c r="C310" s="793" t="s">
        <v>765</v>
      </c>
      <c r="D310" s="817" t="s">
        <v>5</v>
      </c>
      <c r="E310" s="818"/>
      <c r="F310" s="818"/>
      <c r="G310" s="818"/>
      <c r="H310" s="818"/>
      <c r="I310" s="818"/>
      <c r="J310" s="818"/>
      <c r="K310" s="818"/>
      <c r="L310" s="818"/>
      <c r="M310" s="818"/>
      <c r="N310" s="818"/>
      <c r="O310" s="818"/>
      <c r="P310" s="818"/>
      <c r="Q310" s="818"/>
      <c r="R310" s="818"/>
      <c r="S310" s="818"/>
      <c r="U310" s="806"/>
      <c r="V310" s="793" t="s">
        <v>765</v>
      </c>
      <c r="W310" s="817" t="s">
        <v>5</v>
      </c>
      <c r="X310" s="818"/>
      <c r="Y310" s="818"/>
      <c r="Z310" s="818"/>
      <c r="AA310" s="818"/>
      <c r="AB310" s="818"/>
      <c r="AC310" s="818"/>
      <c r="AD310" s="818"/>
      <c r="AE310" s="818"/>
      <c r="AF310" s="818"/>
      <c r="AG310" s="818"/>
      <c r="AH310" s="818"/>
      <c r="AI310" s="818"/>
      <c r="AJ310" s="818"/>
      <c r="AK310" s="818"/>
      <c r="AL310" s="818"/>
    </row>
    <row r="311" spans="2:38">
      <c r="B311" s="820"/>
      <c r="C311" s="821" t="s">
        <v>766</v>
      </c>
      <c r="D311" s="822" t="s">
        <v>1731</v>
      </c>
      <c r="E311" s="748"/>
      <c r="F311" s="748"/>
      <c r="G311" s="748"/>
      <c r="H311" s="748"/>
      <c r="I311" s="748"/>
      <c r="J311" s="748"/>
      <c r="K311" s="748"/>
      <c r="L311" s="748"/>
      <c r="M311" s="748"/>
      <c r="N311" s="748"/>
      <c r="O311" s="748"/>
      <c r="P311" s="748"/>
      <c r="Q311" s="748"/>
      <c r="R311" s="748"/>
      <c r="S311" s="748"/>
      <c r="U311" s="820"/>
      <c r="V311" s="821" t="s">
        <v>766</v>
      </c>
      <c r="W311" s="822" t="s">
        <v>1730</v>
      </c>
      <c r="X311" s="748"/>
      <c r="Y311" s="748"/>
      <c r="Z311" s="748"/>
      <c r="AA311" s="748"/>
      <c r="AB311" s="748"/>
      <c r="AC311" s="748"/>
      <c r="AD311" s="748"/>
      <c r="AE311" s="748"/>
      <c r="AF311" s="748"/>
      <c r="AG311" s="748"/>
      <c r="AH311" s="748"/>
      <c r="AI311" s="748"/>
      <c r="AJ311" s="748"/>
      <c r="AK311" s="748"/>
      <c r="AL311" s="748"/>
    </row>
    <row r="312" spans="2:38">
      <c r="B312" s="820"/>
      <c r="C312" s="821" t="s">
        <v>977</v>
      </c>
      <c r="D312" s="822" t="s">
        <v>1731</v>
      </c>
      <c r="E312" s="748"/>
      <c r="F312" s="748"/>
      <c r="G312" s="748"/>
      <c r="H312" s="748"/>
      <c r="I312" s="748"/>
      <c r="J312" s="748"/>
      <c r="K312" s="748"/>
      <c r="L312" s="748"/>
      <c r="M312" s="748"/>
      <c r="N312" s="748"/>
      <c r="O312" s="748"/>
      <c r="P312" s="748"/>
      <c r="Q312" s="748"/>
      <c r="R312" s="748"/>
      <c r="S312" s="748"/>
      <c r="U312" s="820"/>
      <c r="V312" s="821" t="s">
        <v>977</v>
      </c>
      <c r="W312" s="822" t="s">
        <v>1730</v>
      </c>
      <c r="X312" s="748"/>
      <c r="Y312" s="748"/>
      <c r="Z312" s="748"/>
      <c r="AA312" s="748"/>
      <c r="AB312" s="748"/>
      <c r="AC312" s="748"/>
      <c r="AD312" s="748"/>
      <c r="AE312" s="748"/>
      <c r="AF312" s="748"/>
      <c r="AG312" s="748"/>
      <c r="AH312" s="748"/>
      <c r="AI312" s="748"/>
      <c r="AJ312" s="748"/>
      <c r="AK312" s="748"/>
      <c r="AL312" s="748"/>
    </row>
    <row r="313" spans="2:38">
      <c r="B313" s="806">
        <v>6</v>
      </c>
      <c r="C313" s="793" t="s">
        <v>979</v>
      </c>
      <c r="D313" s="817" t="s">
        <v>5</v>
      </c>
      <c r="E313" s="818"/>
      <c r="F313" s="818"/>
      <c r="G313" s="818"/>
      <c r="H313" s="818"/>
      <c r="I313" s="818"/>
      <c r="J313" s="818"/>
      <c r="K313" s="818"/>
      <c r="L313" s="818"/>
      <c r="M313" s="818"/>
      <c r="N313" s="818"/>
      <c r="O313" s="818"/>
      <c r="P313" s="818"/>
      <c r="Q313" s="818"/>
      <c r="R313" s="818"/>
      <c r="S313" s="818"/>
      <c r="U313" s="806"/>
      <c r="V313" s="793" t="s">
        <v>979</v>
      </c>
      <c r="W313" s="817" t="s">
        <v>5</v>
      </c>
      <c r="X313" s="818"/>
      <c r="Y313" s="818"/>
      <c r="Z313" s="818"/>
      <c r="AA313" s="818"/>
      <c r="AB313" s="818"/>
      <c r="AC313" s="818"/>
      <c r="AD313" s="818"/>
      <c r="AE313" s="818"/>
      <c r="AF313" s="818"/>
      <c r="AG313" s="818"/>
      <c r="AH313" s="818"/>
      <c r="AI313" s="818"/>
      <c r="AJ313" s="818"/>
      <c r="AK313" s="818"/>
      <c r="AL313" s="818"/>
    </row>
    <row r="314" spans="2:38">
      <c r="B314" s="820"/>
      <c r="C314" s="821" t="s">
        <v>980</v>
      </c>
      <c r="D314" s="822" t="s">
        <v>721</v>
      </c>
      <c r="E314" s="748"/>
      <c r="F314" s="748"/>
      <c r="G314" s="748"/>
      <c r="H314" s="748"/>
      <c r="I314" s="748"/>
      <c r="J314" s="748"/>
      <c r="K314" s="748"/>
      <c r="L314" s="748"/>
      <c r="M314" s="748"/>
      <c r="N314" s="748"/>
      <c r="O314" s="748"/>
      <c r="P314" s="748"/>
      <c r="Q314" s="748"/>
      <c r="R314" s="748"/>
      <c r="S314" s="748"/>
      <c r="U314" s="820"/>
      <c r="V314" s="821" t="s">
        <v>980</v>
      </c>
      <c r="W314" s="822" t="s">
        <v>1730</v>
      </c>
      <c r="X314" s="748"/>
      <c r="Y314" s="748"/>
      <c r="Z314" s="748"/>
      <c r="AA314" s="748"/>
      <c r="AB314" s="748"/>
      <c r="AC314" s="748"/>
      <c r="AD314" s="748"/>
      <c r="AE314" s="748"/>
      <c r="AF314" s="748"/>
      <c r="AG314" s="748"/>
      <c r="AH314" s="748"/>
      <c r="AI314" s="748"/>
      <c r="AJ314" s="748"/>
      <c r="AK314" s="748"/>
      <c r="AL314" s="748"/>
    </row>
    <row r="315" spans="2:38">
      <c r="B315" s="820"/>
      <c r="C315" s="821" t="s">
        <v>981</v>
      </c>
      <c r="D315" s="822" t="s">
        <v>721</v>
      </c>
      <c r="E315" s="748"/>
      <c r="F315" s="748"/>
      <c r="G315" s="748"/>
      <c r="H315" s="748"/>
      <c r="I315" s="748"/>
      <c r="J315" s="748"/>
      <c r="K315" s="748"/>
      <c r="L315" s="748"/>
      <c r="M315" s="748"/>
      <c r="N315" s="748"/>
      <c r="O315" s="748"/>
      <c r="P315" s="748"/>
      <c r="Q315" s="748"/>
      <c r="R315" s="748"/>
      <c r="S315" s="748"/>
      <c r="U315" s="820"/>
      <c r="V315" s="821" t="s">
        <v>981</v>
      </c>
      <c r="W315" s="822" t="s">
        <v>1730</v>
      </c>
      <c r="X315" s="748"/>
      <c r="Y315" s="748"/>
      <c r="Z315" s="748"/>
      <c r="AA315" s="748"/>
      <c r="AB315" s="748"/>
      <c r="AC315" s="748"/>
      <c r="AD315" s="748"/>
      <c r="AE315" s="748"/>
      <c r="AF315" s="748"/>
      <c r="AG315" s="748"/>
      <c r="AH315" s="748"/>
      <c r="AI315" s="748"/>
      <c r="AJ315" s="748"/>
      <c r="AK315" s="748"/>
      <c r="AL315" s="748"/>
    </row>
    <row r="316" spans="2:38">
      <c r="B316" s="806">
        <v>7</v>
      </c>
      <c r="C316" s="793" t="s">
        <v>248</v>
      </c>
      <c r="D316" s="817" t="s">
        <v>5</v>
      </c>
      <c r="E316" s="818"/>
      <c r="F316" s="818"/>
      <c r="G316" s="818"/>
      <c r="H316" s="818"/>
      <c r="I316" s="818"/>
      <c r="J316" s="818"/>
      <c r="K316" s="818"/>
      <c r="L316" s="818"/>
      <c r="M316" s="818"/>
      <c r="N316" s="818"/>
      <c r="O316" s="818"/>
      <c r="P316" s="818"/>
      <c r="Q316" s="818"/>
      <c r="R316" s="818"/>
      <c r="S316" s="818"/>
      <c r="U316" s="806"/>
      <c r="V316" s="793" t="s">
        <v>248</v>
      </c>
      <c r="W316" s="817" t="s">
        <v>5</v>
      </c>
      <c r="X316" s="818"/>
      <c r="Y316" s="818"/>
      <c r="Z316" s="818"/>
      <c r="AA316" s="818"/>
      <c r="AB316" s="818"/>
      <c r="AC316" s="818"/>
      <c r="AD316" s="818"/>
      <c r="AE316" s="818"/>
      <c r="AF316" s="818"/>
      <c r="AG316" s="818"/>
      <c r="AH316" s="818"/>
      <c r="AI316" s="818"/>
      <c r="AJ316" s="818"/>
      <c r="AK316" s="818"/>
      <c r="AL316" s="818"/>
    </row>
    <row r="317" spans="2:38">
      <c r="B317" s="820"/>
      <c r="C317" s="821" t="s">
        <v>250</v>
      </c>
      <c r="D317" s="822" t="s">
        <v>236</v>
      </c>
      <c r="E317" s="748"/>
      <c r="F317" s="748"/>
      <c r="G317" s="748"/>
      <c r="H317" s="748"/>
      <c r="I317" s="748"/>
      <c r="J317" s="748"/>
      <c r="K317" s="748"/>
      <c r="L317" s="748"/>
      <c r="M317" s="748"/>
      <c r="N317" s="748"/>
      <c r="O317" s="748"/>
      <c r="P317" s="748"/>
      <c r="Q317" s="748"/>
      <c r="R317" s="748"/>
      <c r="S317" s="748"/>
      <c r="U317" s="820"/>
      <c r="V317" s="821" t="s">
        <v>250</v>
      </c>
      <c r="W317" s="822" t="s">
        <v>1730</v>
      </c>
      <c r="X317" s="748"/>
      <c r="Y317" s="748"/>
      <c r="Z317" s="748"/>
      <c r="AA317" s="748"/>
      <c r="AB317" s="748"/>
      <c r="AC317" s="748"/>
      <c r="AD317" s="748"/>
      <c r="AE317" s="748"/>
      <c r="AF317" s="748"/>
      <c r="AG317" s="748"/>
      <c r="AH317" s="748"/>
      <c r="AI317" s="748"/>
      <c r="AJ317" s="748"/>
      <c r="AK317" s="748"/>
      <c r="AL317" s="748"/>
    </row>
    <row r="318" spans="2:38">
      <c r="B318" s="820"/>
      <c r="C318" s="821" t="s">
        <v>251</v>
      </c>
      <c r="D318" s="822" t="s">
        <v>236</v>
      </c>
      <c r="E318" s="748"/>
      <c r="F318" s="748"/>
      <c r="G318" s="748"/>
      <c r="H318" s="748"/>
      <c r="I318" s="748"/>
      <c r="J318" s="748"/>
      <c r="K318" s="748"/>
      <c r="L318" s="748"/>
      <c r="M318" s="748"/>
      <c r="N318" s="748"/>
      <c r="O318" s="748"/>
      <c r="P318" s="748"/>
      <c r="Q318" s="748"/>
      <c r="R318" s="748"/>
      <c r="S318" s="748"/>
      <c r="U318" s="820"/>
      <c r="V318" s="821" t="s">
        <v>251</v>
      </c>
      <c r="W318" s="822" t="s">
        <v>1730</v>
      </c>
      <c r="X318" s="748"/>
      <c r="Y318" s="748"/>
      <c r="Z318" s="748"/>
      <c r="AA318" s="748"/>
      <c r="AB318" s="748"/>
      <c r="AC318" s="748"/>
      <c r="AD318" s="748"/>
      <c r="AE318" s="748"/>
      <c r="AF318" s="748"/>
      <c r="AG318" s="748"/>
      <c r="AH318" s="748"/>
      <c r="AI318" s="748"/>
      <c r="AJ318" s="748"/>
      <c r="AK318" s="748"/>
      <c r="AL318" s="748"/>
    </row>
    <row r="319" spans="2:38">
      <c r="B319" s="820"/>
      <c r="C319" s="821" t="s">
        <v>252</v>
      </c>
      <c r="D319" s="822" t="s">
        <v>236</v>
      </c>
      <c r="E319" s="748"/>
      <c r="F319" s="748"/>
      <c r="G319" s="748"/>
      <c r="H319" s="748"/>
      <c r="I319" s="748"/>
      <c r="J319" s="748"/>
      <c r="K319" s="748"/>
      <c r="L319" s="748"/>
      <c r="M319" s="748"/>
      <c r="N319" s="748"/>
      <c r="O319" s="748"/>
      <c r="P319" s="748"/>
      <c r="Q319" s="748"/>
      <c r="R319" s="748"/>
      <c r="S319" s="748"/>
      <c r="U319" s="820"/>
      <c r="V319" s="821" t="s">
        <v>252</v>
      </c>
      <c r="W319" s="822" t="s">
        <v>1730</v>
      </c>
      <c r="X319" s="748"/>
      <c r="Y319" s="748"/>
      <c r="Z319" s="748"/>
      <c r="AA319" s="748"/>
      <c r="AB319" s="748"/>
      <c r="AC319" s="748"/>
      <c r="AD319" s="748"/>
      <c r="AE319" s="748"/>
      <c r="AF319" s="748"/>
      <c r="AG319" s="748"/>
      <c r="AH319" s="748"/>
      <c r="AI319" s="748"/>
      <c r="AJ319" s="748"/>
      <c r="AK319" s="748"/>
      <c r="AL319" s="748"/>
    </row>
    <row r="320" spans="2:38">
      <c r="B320" s="820"/>
      <c r="C320" s="821" t="s">
        <v>253</v>
      </c>
      <c r="D320" s="822" t="s">
        <v>236</v>
      </c>
      <c r="E320" s="748"/>
      <c r="F320" s="748"/>
      <c r="G320" s="748"/>
      <c r="H320" s="748"/>
      <c r="I320" s="748"/>
      <c r="J320" s="748"/>
      <c r="K320" s="748"/>
      <c r="L320" s="748"/>
      <c r="M320" s="748"/>
      <c r="N320" s="748"/>
      <c r="O320" s="748"/>
      <c r="P320" s="748"/>
      <c r="Q320" s="748"/>
      <c r="R320" s="748"/>
      <c r="S320" s="748"/>
      <c r="U320" s="820"/>
      <c r="V320" s="821" t="s">
        <v>253</v>
      </c>
      <c r="W320" s="822" t="s">
        <v>1730</v>
      </c>
      <c r="X320" s="748"/>
      <c r="Y320" s="748"/>
      <c r="Z320" s="748"/>
      <c r="AA320" s="748"/>
      <c r="AB320" s="748"/>
      <c r="AC320" s="748"/>
      <c r="AD320" s="748"/>
      <c r="AE320" s="748"/>
      <c r="AF320" s="748"/>
      <c r="AG320" s="748"/>
      <c r="AH320" s="748"/>
      <c r="AI320" s="748"/>
      <c r="AJ320" s="748"/>
      <c r="AK320" s="748"/>
      <c r="AL320" s="748"/>
    </row>
    <row r="321" spans="2:38">
      <c r="B321" s="806">
        <v>8</v>
      </c>
      <c r="C321" s="772" t="s">
        <v>325</v>
      </c>
      <c r="D321" s="800" t="s">
        <v>5</v>
      </c>
      <c r="E321" s="801"/>
      <c r="F321" s="801"/>
      <c r="G321" s="801"/>
      <c r="H321" s="801"/>
      <c r="I321" s="801"/>
      <c r="J321" s="801"/>
      <c r="K321" s="801"/>
      <c r="L321" s="801"/>
      <c r="M321" s="801"/>
      <c r="N321" s="801"/>
      <c r="O321" s="801"/>
      <c r="P321" s="801"/>
      <c r="Q321" s="801"/>
      <c r="R321" s="801"/>
      <c r="S321" s="801"/>
      <c r="U321" s="806"/>
      <c r="V321" s="772" t="s">
        <v>325</v>
      </c>
      <c r="W321" s="800" t="s">
        <v>5</v>
      </c>
      <c r="X321" s="801"/>
      <c r="Y321" s="801"/>
      <c r="Z321" s="801"/>
      <c r="AA321" s="801"/>
      <c r="AB321" s="801"/>
      <c r="AC321" s="801"/>
      <c r="AD321" s="801"/>
      <c r="AE321" s="801"/>
      <c r="AF321" s="801"/>
      <c r="AG321" s="801"/>
      <c r="AH321" s="801"/>
      <c r="AI321" s="801"/>
      <c r="AJ321" s="801"/>
      <c r="AK321" s="801"/>
      <c r="AL321" s="801"/>
    </row>
    <row r="322" spans="2:38">
      <c r="B322" s="806">
        <v>9</v>
      </c>
      <c r="C322" s="793" t="s">
        <v>254</v>
      </c>
      <c r="D322" s="817" t="s">
        <v>5</v>
      </c>
      <c r="E322" s="818"/>
      <c r="F322" s="818"/>
      <c r="G322" s="818"/>
      <c r="H322" s="818"/>
      <c r="I322" s="818"/>
      <c r="J322" s="818"/>
      <c r="K322" s="818"/>
      <c r="L322" s="818"/>
      <c r="M322" s="818"/>
      <c r="N322" s="818"/>
      <c r="O322" s="818"/>
      <c r="P322" s="818"/>
      <c r="Q322" s="818"/>
      <c r="R322" s="818"/>
      <c r="S322" s="818"/>
      <c r="U322" s="806"/>
      <c r="V322" s="793" t="s">
        <v>254</v>
      </c>
      <c r="W322" s="817" t="s">
        <v>5</v>
      </c>
      <c r="X322" s="818"/>
      <c r="Y322" s="818"/>
      <c r="Z322" s="818"/>
      <c r="AA322" s="818"/>
      <c r="AB322" s="818"/>
      <c r="AC322" s="818"/>
      <c r="AD322" s="818"/>
      <c r="AE322" s="818"/>
      <c r="AF322" s="818"/>
      <c r="AG322" s="818"/>
      <c r="AH322" s="818"/>
      <c r="AI322" s="818"/>
      <c r="AJ322" s="818"/>
      <c r="AK322" s="818"/>
      <c r="AL322" s="818"/>
    </row>
    <row r="323" spans="2:38">
      <c r="B323" s="820"/>
      <c r="C323" s="821" t="s">
        <v>256</v>
      </c>
      <c r="D323" s="822" t="s">
        <v>236</v>
      </c>
      <c r="E323" s="748"/>
      <c r="F323" s="748"/>
      <c r="G323" s="748"/>
      <c r="H323" s="748"/>
      <c r="I323" s="748"/>
      <c r="J323" s="748"/>
      <c r="K323" s="748"/>
      <c r="L323" s="748"/>
      <c r="M323" s="748"/>
      <c r="N323" s="748"/>
      <c r="O323" s="748"/>
      <c r="P323" s="748"/>
      <c r="Q323" s="748"/>
      <c r="R323" s="748"/>
      <c r="S323" s="748"/>
      <c r="U323" s="820"/>
      <c r="V323" s="821" t="s">
        <v>256</v>
      </c>
      <c r="W323" s="822" t="s">
        <v>1730</v>
      </c>
      <c r="X323" s="748"/>
      <c r="Y323" s="748"/>
      <c r="Z323" s="748"/>
      <c r="AA323" s="748"/>
      <c r="AB323" s="748"/>
      <c r="AC323" s="748"/>
      <c r="AD323" s="748"/>
      <c r="AE323" s="748"/>
      <c r="AF323" s="748"/>
      <c r="AG323" s="748"/>
      <c r="AH323" s="748"/>
      <c r="AI323" s="748"/>
      <c r="AJ323" s="748"/>
      <c r="AK323" s="748"/>
      <c r="AL323" s="748"/>
    </row>
    <row r="324" spans="2:38">
      <c r="B324" s="820"/>
      <c r="C324" s="821" t="s">
        <v>257</v>
      </c>
      <c r="D324" s="822" t="s">
        <v>236</v>
      </c>
      <c r="E324" s="748"/>
      <c r="F324" s="748"/>
      <c r="G324" s="748"/>
      <c r="H324" s="748"/>
      <c r="I324" s="748"/>
      <c r="J324" s="748"/>
      <c r="K324" s="748"/>
      <c r="L324" s="748"/>
      <c r="M324" s="748"/>
      <c r="N324" s="748"/>
      <c r="O324" s="748"/>
      <c r="P324" s="748"/>
      <c r="Q324" s="748"/>
      <c r="R324" s="748"/>
      <c r="S324" s="748"/>
      <c r="U324" s="820"/>
      <c r="V324" s="821" t="s">
        <v>257</v>
      </c>
      <c r="W324" s="822" t="s">
        <v>1730</v>
      </c>
      <c r="X324" s="748"/>
      <c r="Y324" s="748"/>
      <c r="Z324" s="748"/>
      <c r="AA324" s="748"/>
      <c r="AB324" s="748"/>
      <c r="AC324" s="748"/>
      <c r="AD324" s="748"/>
      <c r="AE324" s="748"/>
      <c r="AF324" s="748"/>
      <c r="AG324" s="748"/>
      <c r="AH324" s="748"/>
      <c r="AI324" s="748"/>
      <c r="AJ324" s="748"/>
      <c r="AK324" s="748"/>
      <c r="AL324" s="748"/>
    </row>
    <row r="325" spans="2:38">
      <c r="B325" s="820"/>
      <c r="C325" s="821" t="s">
        <v>258</v>
      </c>
      <c r="D325" s="822" t="s">
        <v>236</v>
      </c>
      <c r="E325" s="748"/>
      <c r="F325" s="748"/>
      <c r="G325" s="748"/>
      <c r="H325" s="748"/>
      <c r="I325" s="748"/>
      <c r="J325" s="748"/>
      <c r="K325" s="748"/>
      <c r="L325" s="748"/>
      <c r="M325" s="748"/>
      <c r="N325" s="748"/>
      <c r="O325" s="748"/>
      <c r="P325" s="748"/>
      <c r="Q325" s="748"/>
      <c r="R325" s="748"/>
      <c r="S325" s="748"/>
      <c r="U325" s="820"/>
      <c r="V325" s="821" t="s">
        <v>258</v>
      </c>
      <c r="W325" s="822" t="s">
        <v>1730</v>
      </c>
      <c r="X325" s="748"/>
      <c r="Y325" s="748"/>
      <c r="Z325" s="748"/>
      <c r="AA325" s="748"/>
      <c r="AB325" s="748"/>
      <c r="AC325" s="748"/>
      <c r="AD325" s="748"/>
      <c r="AE325" s="748"/>
      <c r="AF325" s="748"/>
      <c r="AG325" s="748"/>
      <c r="AH325" s="748"/>
      <c r="AI325" s="748"/>
      <c r="AJ325" s="748"/>
      <c r="AK325" s="748"/>
      <c r="AL325" s="748"/>
    </row>
    <row r="326" spans="2:38">
      <c r="B326" s="820"/>
      <c r="C326" s="821" t="s">
        <v>259</v>
      </c>
      <c r="D326" s="822" t="s">
        <v>236</v>
      </c>
      <c r="E326" s="748"/>
      <c r="F326" s="748"/>
      <c r="G326" s="748"/>
      <c r="H326" s="748"/>
      <c r="I326" s="748"/>
      <c r="J326" s="748"/>
      <c r="K326" s="748"/>
      <c r="L326" s="748"/>
      <c r="M326" s="748"/>
      <c r="N326" s="748"/>
      <c r="O326" s="748"/>
      <c r="P326" s="748"/>
      <c r="Q326" s="748"/>
      <c r="R326" s="748"/>
      <c r="S326" s="748"/>
      <c r="U326" s="820"/>
      <c r="V326" s="821" t="s">
        <v>259</v>
      </c>
      <c r="W326" s="822" t="s">
        <v>1730</v>
      </c>
      <c r="X326" s="748"/>
      <c r="Y326" s="748"/>
      <c r="Z326" s="748"/>
      <c r="AA326" s="748"/>
      <c r="AB326" s="748"/>
      <c r="AC326" s="748"/>
      <c r="AD326" s="748"/>
      <c r="AE326" s="748"/>
      <c r="AF326" s="748"/>
      <c r="AG326" s="748"/>
      <c r="AH326" s="748"/>
      <c r="AI326" s="748"/>
      <c r="AJ326" s="748"/>
      <c r="AK326" s="748"/>
      <c r="AL326" s="748"/>
    </row>
    <row r="327" spans="2:38">
      <c r="B327" s="820"/>
      <c r="C327" s="821" t="s">
        <v>260</v>
      </c>
      <c r="D327" s="822" t="s">
        <v>236</v>
      </c>
      <c r="E327" s="748"/>
      <c r="F327" s="748"/>
      <c r="G327" s="748"/>
      <c r="H327" s="748"/>
      <c r="I327" s="748"/>
      <c r="J327" s="748"/>
      <c r="K327" s="748"/>
      <c r="L327" s="748"/>
      <c r="M327" s="748"/>
      <c r="N327" s="748"/>
      <c r="O327" s="748"/>
      <c r="P327" s="748"/>
      <c r="Q327" s="748"/>
      <c r="R327" s="748"/>
      <c r="S327" s="748"/>
      <c r="U327" s="820"/>
      <c r="V327" s="821" t="s">
        <v>260</v>
      </c>
      <c r="W327" s="822" t="s">
        <v>1730</v>
      </c>
      <c r="X327" s="748"/>
      <c r="Y327" s="748"/>
      <c r="Z327" s="748"/>
      <c r="AA327" s="748"/>
      <c r="AB327" s="748"/>
      <c r="AC327" s="748"/>
      <c r="AD327" s="748"/>
      <c r="AE327" s="748"/>
      <c r="AF327" s="748"/>
      <c r="AG327" s="748"/>
      <c r="AH327" s="748"/>
      <c r="AI327" s="748"/>
      <c r="AJ327" s="748"/>
      <c r="AK327" s="748"/>
      <c r="AL327" s="748"/>
    </row>
    <row r="328" spans="2:38">
      <c r="B328" s="820"/>
      <c r="C328" s="821" t="s">
        <v>261</v>
      </c>
      <c r="D328" s="822" t="s">
        <v>236</v>
      </c>
      <c r="E328" s="748"/>
      <c r="F328" s="748"/>
      <c r="G328" s="748"/>
      <c r="H328" s="748"/>
      <c r="I328" s="748"/>
      <c r="J328" s="748"/>
      <c r="K328" s="748"/>
      <c r="L328" s="748"/>
      <c r="M328" s="748"/>
      <c r="N328" s="748"/>
      <c r="O328" s="748"/>
      <c r="P328" s="748"/>
      <c r="Q328" s="748"/>
      <c r="R328" s="748"/>
      <c r="S328" s="748"/>
      <c r="U328" s="820"/>
      <c r="V328" s="821" t="s">
        <v>261</v>
      </c>
      <c r="W328" s="822" t="s">
        <v>1730</v>
      </c>
      <c r="X328" s="748"/>
      <c r="Y328" s="748"/>
      <c r="Z328" s="748"/>
      <c r="AA328" s="748"/>
      <c r="AB328" s="748"/>
      <c r="AC328" s="748"/>
      <c r="AD328" s="748"/>
      <c r="AE328" s="748"/>
      <c r="AF328" s="748"/>
      <c r="AG328" s="748"/>
      <c r="AH328" s="748"/>
      <c r="AI328" s="748"/>
      <c r="AJ328" s="748"/>
      <c r="AK328" s="748"/>
      <c r="AL328" s="748"/>
    </row>
    <row r="329" spans="2:38">
      <c r="B329" s="806">
        <v>10</v>
      </c>
      <c r="C329" s="793" t="s">
        <v>262</v>
      </c>
      <c r="D329" s="817" t="s">
        <v>5</v>
      </c>
      <c r="E329" s="818"/>
      <c r="F329" s="818"/>
      <c r="G329" s="818"/>
      <c r="H329" s="818"/>
      <c r="I329" s="818"/>
      <c r="J329" s="818"/>
      <c r="K329" s="818"/>
      <c r="L329" s="818"/>
      <c r="M329" s="818"/>
      <c r="N329" s="818"/>
      <c r="O329" s="818"/>
      <c r="P329" s="818"/>
      <c r="Q329" s="818"/>
      <c r="R329" s="818"/>
      <c r="S329" s="818"/>
      <c r="U329" s="806"/>
      <c r="V329" s="793" t="s">
        <v>262</v>
      </c>
      <c r="W329" s="817" t="s">
        <v>5</v>
      </c>
      <c r="X329" s="818"/>
      <c r="Y329" s="818"/>
      <c r="Z329" s="818"/>
      <c r="AA329" s="818"/>
      <c r="AB329" s="818"/>
      <c r="AC329" s="818"/>
      <c r="AD329" s="818"/>
      <c r="AE329" s="818"/>
      <c r="AF329" s="818"/>
      <c r="AG329" s="818"/>
      <c r="AH329" s="818"/>
      <c r="AI329" s="818"/>
      <c r="AJ329" s="818"/>
      <c r="AK329" s="818"/>
      <c r="AL329" s="818"/>
    </row>
    <row r="330" spans="2:38">
      <c r="B330" s="820"/>
      <c r="C330" s="821" t="s">
        <v>264</v>
      </c>
      <c r="D330" s="822" t="s">
        <v>236</v>
      </c>
      <c r="E330" s="748"/>
      <c r="F330" s="748"/>
      <c r="G330" s="748"/>
      <c r="H330" s="748"/>
      <c r="I330" s="748"/>
      <c r="J330" s="748"/>
      <c r="K330" s="748"/>
      <c r="L330" s="748"/>
      <c r="M330" s="748"/>
      <c r="N330" s="748"/>
      <c r="O330" s="748"/>
      <c r="P330" s="748"/>
      <c r="Q330" s="748"/>
      <c r="R330" s="748"/>
      <c r="S330" s="748"/>
      <c r="U330" s="820"/>
      <c r="V330" s="821" t="s">
        <v>264</v>
      </c>
      <c r="W330" s="822" t="s">
        <v>1730</v>
      </c>
      <c r="X330" s="748"/>
      <c r="Y330" s="748"/>
      <c r="Z330" s="748"/>
      <c r="AA330" s="748"/>
      <c r="AB330" s="748"/>
      <c r="AC330" s="748"/>
      <c r="AD330" s="748"/>
      <c r="AE330" s="748"/>
      <c r="AF330" s="748"/>
      <c r="AG330" s="748"/>
      <c r="AH330" s="748"/>
      <c r="AI330" s="748"/>
      <c r="AJ330" s="748"/>
      <c r="AK330" s="748"/>
      <c r="AL330" s="748"/>
    </row>
    <row r="331" spans="2:38">
      <c r="B331" s="820"/>
      <c r="C331" s="821" t="s">
        <v>265</v>
      </c>
      <c r="D331" s="822" t="s">
        <v>236</v>
      </c>
      <c r="E331" s="748"/>
      <c r="F331" s="748"/>
      <c r="G331" s="748"/>
      <c r="H331" s="748"/>
      <c r="I331" s="748"/>
      <c r="J331" s="748"/>
      <c r="K331" s="748"/>
      <c r="L331" s="748"/>
      <c r="M331" s="748"/>
      <c r="N331" s="748"/>
      <c r="O331" s="748"/>
      <c r="P331" s="748"/>
      <c r="Q331" s="748"/>
      <c r="R331" s="748"/>
      <c r="S331" s="748"/>
      <c r="U331" s="820"/>
      <c r="V331" s="821" t="s">
        <v>265</v>
      </c>
      <c r="W331" s="822" t="s">
        <v>1730</v>
      </c>
      <c r="X331" s="748"/>
      <c r="Y331" s="748"/>
      <c r="Z331" s="748"/>
      <c r="AA331" s="748"/>
      <c r="AB331" s="748"/>
      <c r="AC331" s="748"/>
      <c r="AD331" s="748"/>
      <c r="AE331" s="748"/>
      <c r="AF331" s="748"/>
      <c r="AG331" s="748"/>
      <c r="AH331" s="748"/>
      <c r="AI331" s="748"/>
      <c r="AJ331" s="748"/>
      <c r="AK331" s="748"/>
      <c r="AL331" s="748"/>
    </row>
    <row r="332" spans="2:38">
      <c r="B332" s="806">
        <v>11</v>
      </c>
      <c r="C332" s="772" t="s">
        <v>266</v>
      </c>
      <c r="D332" s="800" t="s">
        <v>267</v>
      </c>
      <c r="E332" s="801"/>
      <c r="F332" s="801"/>
      <c r="G332" s="801"/>
      <c r="H332" s="801"/>
      <c r="I332" s="801"/>
      <c r="J332" s="801"/>
      <c r="K332" s="801"/>
      <c r="L332" s="801"/>
      <c r="M332" s="801"/>
      <c r="N332" s="801"/>
      <c r="O332" s="801"/>
      <c r="P332" s="801"/>
      <c r="Q332" s="801"/>
      <c r="R332" s="801"/>
      <c r="S332" s="801"/>
      <c r="U332" s="806"/>
      <c r="V332" s="772" t="s">
        <v>266</v>
      </c>
      <c r="W332" s="800" t="s">
        <v>1730</v>
      </c>
      <c r="X332" s="742">
        <v>0</v>
      </c>
      <c r="Y332" s="742">
        <v>0</v>
      </c>
      <c r="Z332" s="742">
        <v>0</v>
      </c>
      <c r="AA332" s="742">
        <v>0</v>
      </c>
      <c r="AB332" s="742">
        <v>0</v>
      </c>
      <c r="AC332" s="742">
        <v>0</v>
      </c>
      <c r="AD332" s="742">
        <v>0</v>
      </c>
      <c r="AE332" s="742">
        <v>0</v>
      </c>
      <c r="AF332" s="742">
        <v>0</v>
      </c>
      <c r="AG332" s="742">
        <v>0</v>
      </c>
      <c r="AH332" s="742">
        <v>0</v>
      </c>
      <c r="AI332" s="742">
        <v>0</v>
      </c>
      <c r="AJ332" s="742">
        <v>0</v>
      </c>
      <c r="AK332" s="742">
        <v>0</v>
      </c>
      <c r="AL332" s="742">
        <v>0</v>
      </c>
    </row>
    <row r="333" spans="2:38">
      <c r="B333" s="806">
        <v>12</v>
      </c>
      <c r="C333" s="772" t="s">
        <v>982</v>
      </c>
      <c r="D333" s="800" t="s">
        <v>5</v>
      </c>
      <c r="E333" s="801"/>
      <c r="F333" s="801"/>
      <c r="G333" s="801"/>
      <c r="H333" s="801"/>
      <c r="I333" s="801"/>
      <c r="J333" s="801"/>
      <c r="K333" s="801"/>
      <c r="L333" s="801"/>
      <c r="M333" s="801"/>
      <c r="N333" s="801"/>
      <c r="O333" s="801"/>
      <c r="P333" s="801"/>
      <c r="Q333" s="801"/>
      <c r="R333" s="801"/>
      <c r="S333" s="801"/>
      <c r="U333" s="806"/>
      <c r="V333" s="772" t="s">
        <v>982</v>
      </c>
      <c r="W333" s="800" t="s">
        <v>5</v>
      </c>
      <c r="X333" s="742">
        <v>75.92441008391495</v>
      </c>
      <c r="Y333" s="742">
        <v>72.445273163501639</v>
      </c>
      <c r="Z333" s="742">
        <v>80.14048763565269</v>
      </c>
      <c r="AA333" s="742">
        <v>66.594837390536441</v>
      </c>
      <c r="AB333" s="742">
        <v>73.132126842065048</v>
      </c>
      <c r="AC333" s="742">
        <v>72.399692386289942</v>
      </c>
      <c r="AD333" s="742">
        <v>72.978167369817285</v>
      </c>
      <c r="AE333" s="742">
        <v>73.373570695968283</v>
      </c>
      <c r="AF333" s="742">
        <v>76.656800802370583</v>
      </c>
      <c r="AG333" s="742">
        <v>78.400038540740127</v>
      </c>
      <c r="AH333" s="742">
        <v>80.143276279109159</v>
      </c>
      <c r="AI333" s="742">
        <v>81.886514017478206</v>
      </c>
      <c r="AJ333" s="742">
        <v>83.629751755847224</v>
      </c>
      <c r="AK333" s="742">
        <v>85.372989494216256</v>
      </c>
      <c r="AL333" s="742">
        <v>0</v>
      </c>
    </row>
    <row r="334" spans="2:38">
      <c r="B334" s="820"/>
      <c r="C334" s="821" t="s">
        <v>720</v>
      </c>
      <c r="D334" s="806" t="s">
        <v>721</v>
      </c>
      <c r="E334" s="829">
        <v>7.296945662114859</v>
      </c>
      <c r="F334" s="829">
        <v>6.8257375066375614</v>
      </c>
      <c r="G334" s="829">
        <v>7.8380369241192422</v>
      </c>
      <c r="H334" s="829">
        <v>6.0889171052631585</v>
      </c>
      <c r="I334" s="829">
        <v>6.7339595459837023</v>
      </c>
      <c r="J334" s="829">
        <v>6.863397306597057</v>
      </c>
      <c r="K334" s="829">
        <v>6.9</v>
      </c>
      <c r="L334" s="824">
        <v>6.9352848643879392</v>
      </c>
      <c r="M334" s="825">
        <v>7.2619445561260818</v>
      </c>
      <c r="N334" s="825">
        <v>7.4478221533527176</v>
      </c>
      <c r="O334" s="825">
        <v>7.6336997505792965</v>
      </c>
      <c r="P334" s="825">
        <v>7.8195773478058754</v>
      </c>
      <c r="Q334" s="825">
        <v>8.0054549450324544</v>
      </c>
      <c r="R334" s="825">
        <v>8.1913325422590333</v>
      </c>
      <c r="S334" s="748"/>
      <c r="U334" s="820"/>
      <c r="V334" s="821" t="s">
        <v>720</v>
      </c>
      <c r="W334" s="822" t="s">
        <v>1730</v>
      </c>
      <c r="X334" s="748">
        <v>65.947969307492542</v>
      </c>
      <c r="Y334" s="748">
        <v>61.689307887523775</v>
      </c>
      <c r="Z334" s="748">
        <v>70.838216760544739</v>
      </c>
      <c r="AA334" s="748">
        <v>55.030109441349488</v>
      </c>
      <c r="AB334" s="748">
        <v>60.859841640607698</v>
      </c>
      <c r="AC334" s="748">
        <v>62.029667737638832</v>
      </c>
      <c r="AD334" s="748">
        <v>62.360473723168028</v>
      </c>
      <c r="AE334" s="748">
        <v>62.679369499760725</v>
      </c>
      <c r="AF334" s="748">
        <v>65.631638068319361</v>
      </c>
      <c r="AG334" s="748">
        <v>67.311553288258082</v>
      </c>
      <c r="AH334" s="748">
        <v>68.991468508196306</v>
      </c>
      <c r="AI334" s="748">
        <v>70.671383728134515</v>
      </c>
      <c r="AJ334" s="748">
        <v>72.351298948072738</v>
      </c>
      <c r="AK334" s="748">
        <v>74.031214168010948</v>
      </c>
      <c r="AL334" s="748">
        <v>0</v>
      </c>
    </row>
    <row r="335" spans="2:38">
      <c r="B335" s="820"/>
      <c r="C335" s="821" t="s">
        <v>722</v>
      </c>
      <c r="D335" s="806" t="s">
        <v>721</v>
      </c>
      <c r="E335" s="829">
        <v>0.97061223133864105</v>
      </c>
      <c r="F335" s="829">
        <v>1.046452506528244</v>
      </c>
      <c r="G335" s="829">
        <v>0.90502195050796252</v>
      </c>
      <c r="H335" s="829">
        <v>1.1251373762587471</v>
      </c>
      <c r="I335" s="829">
        <v>1.1939759268818373</v>
      </c>
      <c r="J335" s="829">
        <v>1.008904176232017</v>
      </c>
      <c r="K335" s="829">
        <v>1.0329999999999999</v>
      </c>
      <c r="L335" s="824">
        <v>1.0404434525353496</v>
      </c>
      <c r="M335" s="825">
        <v>1.0726428434737389</v>
      </c>
      <c r="N335" s="825">
        <v>1.0788035186369065</v>
      </c>
      <c r="O335" s="825">
        <v>1.084964193800074</v>
      </c>
      <c r="P335" s="825">
        <v>1.0911248689632433</v>
      </c>
      <c r="Q335" s="825">
        <v>1.0972855441264091</v>
      </c>
      <c r="R335" s="825">
        <v>1.1034462192895766</v>
      </c>
      <c r="S335" s="748"/>
      <c r="U335" s="820"/>
      <c r="V335" s="821" t="s">
        <v>722</v>
      </c>
      <c r="W335" s="822" t="s">
        <v>1730</v>
      </c>
      <c r="X335" s="748">
        <v>9.976440776422411</v>
      </c>
      <c r="Y335" s="748">
        <v>10.755965275977861</v>
      </c>
      <c r="Z335" s="748">
        <v>9.3022708751079524</v>
      </c>
      <c r="AA335" s="748">
        <v>11.564727949186949</v>
      </c>
      <c r="AB335" s="748">
        <v>12.272285201457352</v>
      </c>
      <c r="AC335" s="748">
        <v>10.370024648651107</v>
      </c>
      <c r="AD335" s="748">
        <v>10.61769364664926</v>
      </c>
      <c r="AE335" s="748">
        <v>10.694201196207555</v>
      </c>
      <c r="AF335" s="748">
        <v>11.025162734051225</v>
      </c>
      <c r="AG335" s="748">
        <v>11.088485252482041</v>
      </c>
      <c r="AH335" s="748">
        <v>11.151807770912859</v>
      </c>
      <c r="AI335" s="748">
        <v>11.215130289343694</v>
      </c>
      <c r="AJ335" s="748">
        <v>11.278452807774492</v>
      </c>
      <c r="AK335" s="748">
        <v>11.34177532620531</v>
      </c>
      <c r="AL335" s="748">
        <v>0</v>
      </c>
    </row>
    <row r="336" spans="2:38">
      <c r="B336" s="820"/>
      <c r="C336" s="821" t="s">
        <v>723</v>
      </c>
      <c r="D336" s="806" t="s">
        <v>721</v>
      </c>
      <c r="E336" s="765"/>
      <c r="F336" s="765"/>
      <c r="G336" s="765"/>
      <c r="H336" s="765"/>
      <c r="I336" s="765"/>
      <c r="J336" s="765"/>
      <c r="K336" s="765"/>
      <c r="L336" s="748"/>
      <c r="M336" s="748"/>
      <c r="N336" s="748"/>
      <c r="O336" s="748"/>
      <c r="P336" s="748"/>
      <c r="Q336" s="748"/>
      <c r="R336" s="748"/>
      <c r="S336" s="748"/>
      <c r="U336" s="820"/>
      <c r="V336" s="821" t="s">
        <v>723</v>
      </c>
      <c r="W336" s="822" t="s">
        <v>1730</v>
      </c>
      <c r="X336" s="748">
        <v>0</v>
      </c>
      <c r="Y336" s="748">
        <v>0</v>
      </c>
      <c r="Z336" s="748">
        <v>0</v>
      </c>
      <c r="AA336" s="748">
        <v>0</v>
      </c>
      <c r="AB336" s="748">
        <v>0</v>
      </c>
      <c r="AC336" s="748">
        <v>0</v>
      </c>
      <c r="AD336" s="748">
        <v>0</v>
      </c>
      <c r="AE336" s="748">
        <v>0</v>
      </c>
      <c r="AF336" s="748">
        <v>0</v>
      </c>
      <c r="AG336" s="748">
        <v>0</v>
      </c>
      <c r="AH336" s="748">
        <v>0</v>
      </c>
      <c r="AI336" s="748">
        <v>0</v>
      </c>
      <c r="AJ336" s="748">
        <v>0</v>
      </c>
      <c r="AK336" s="748">
        <v>0</v>
      </c>
      <c r="AL336" s="748">
        <v>0</v>
      </c>
    </row>
    <row r="337" spans="2:38">
      <c r="B337" s="820"/>
      <c r="C337" s="821" t="s">
        <v>724</v>
      </c>
      <c r="D337" s="826" t="s">
        <v>1732</v>
      </c>
      <c r="E337" s="748"/>
      <c r="F337" s="748"/>
      <c r="G337" s="748"/>
      <c r="H337" s="748"/>
      <c r="I337" s="748"/>
      <c r="J337" s="748"/>
      <c r="K337" s="748"/>
      <c r="L337" s="748"/>
      <c r="M337" s="748"/>
      <c r="N337" s="748"/>
      <c r="O337" s="748"/>
      <c r="P337" s="748"/>
      <c r="Q337" s="748"/>
      <c r="R337" s="748"/>
      <c r="S337" s="748"/>
      <c r="U337" s="820"/>
      <c r="V337" s="821" t="s">
        <v>724</v>
      </c>
      <c r="W337" s="822" t="s">
        <v>1730</v>
      </c>
      <c r="X337" s="748">
        <v>0</v>
      </c>
      <c r="Y337" s="748">
        <v>0</v>
      </c>
      <c r="Z337" s="748">
        <v>0</v>
      </c>
      <c r="AA337" s="748">
        <v>0</v>
      </c>
      <c r="AB337" s="748">
        <v>0</v>
      </c>
      <c r="AC337" s="748">
        <v>0</v>
      </c>
      <c r="AD337" s="748">
        <v>0</v>
      </c>
      <c r="AE337" s="748">
        <v>0</v>
      </c>
      <c r="AF337" s="748">
        <v>0</v>
      </c>
      <c r="AG337" s="748">
        <v>0</v>
      </c>
      <c r="AH337" s="748">
        <v>0</v>
      </c>
      <c r="AI337" s="748">
        <v>0</v>
      </c>
      <c r="AJ337" s="748">
        <v>0</v>
      </c>
      <c r="AK337" s="748">
        <v>0</v>
      </c>
      <c r="AL337" s="748">
        <v>0</v>
      </c>
    </row>
    <row r="338" spans="2:38">
      <c r="B338" s="806">
        <v>13</v>
      </c>
      <c r="C338" s="798" t="s">
        <v>327</v>
      </c>
      <c r="D338" s="800" t="s">
        <v>270</v>
      </c>
      <c r="E338" s="801"/>
      <c r="F338" s="801"/>
      <c r="G338" s="801"/>
      <c r="H338" s="801"/>
      <c r="I338" s="801"/>
      <c r="J338" s="801"/>
      <c r="K338" s="801"/>
      <c r="L338" s="801"/>
      <c r="M338" s="801"/>
      <c r="N338" s="801"/>
      <c r="O338" s="801"/>
      <c r="P338" s="801"/>
      <c r="Q338" s="801"/>
      <c r="R338" s="801"/>
      <c r="S338" s="801"/>
      <c r="U338" s="806"/>
      <c r="V338" s="798" t="s">
        <v>327</v>
      </c>
      <c r="W338" s="800" t="s">
        <v>270</v>
      </c>
      <c r="X338" s="801"/>
      <c r="Y338" s="801"/>
      <c r="Z338" s="801"/>
      <c r="AA338" s="801"/>
      <c r="AB338" s="801"/>
      <c r="AC338" s="801"/>
      <c r="AD338" s="801"/>
      <c r="AE338" s="801"/>
      <c r="AF338" s="801"/>
      <c r="AG338" s="801"/>
      <c r="AH338" s="801"/>
      <c r="AI338" s="801"/>
      <c r="AJ338" s="801"/>
      <c r="AK338" s="801"/>
      <c r="AL338" s="801"/>
    </row>
    <row r="341" spans="2:38">
      <c r="B341" s="811" t="s">
        <v>1711</v>
      </c>
      <c r="C341" s="812"/>
      <c r="D341" s="812"/>
      <c r="E341" s="830">
        <v>2839</v>
      </c>
      <c r="F341" s="830">
        <v>3247.2000000000003</v>
      </c>
      <c r="G341" s="830">
        <v>2738.4</v>
      </c>
      <c r="H341" s="830">
        <v>2606.2000000000003</v>
      </c>
      <c r="I341" s="830">
        <v>2972.6</v>
      </c>
      <c r="J341" s="830">
        <v>2672.7</v>
      </c>
      <c r="K341" s="830">
        <v>2551.8999999999996</v>
      </c>
      <c r="L341" s="830">
        <v>2569.1571428571415</v>
      </c>
      <c r="M341" s="830">
        <v>2499.6142857142845</v>
      </c>
      <c r="N341" s="830">
        <v>2440.6005952381042</v>
      </c>
      <c r="O341" s="830">
        <v>2382.19107142856</v>
      </c>
      <c r="P341" s="830">
        <v>2324.3857142857132</v>
      </c>
      <c r="Q341" s="830">
        <v>2267.1845238095325</v>
      </c>
      <c r="R341" s="830">
        <v>2210.5875000000037</v>
      </c>
      <c r="U341" s="811"/>
      <c r="V341" s="812"/>
      <c r="W341" s="812"/>
    </row>
    <row r="342" spans="2:38">
      <c r="B342" s="813" t="s">
        <v>10</v>
      </c>
      <c r="C342" s="813" t="s">
        <v>12</v>
      </c>
      <c r="D342" s="813" t="s">
        <v>26</v>
      </c>
      <c r="E342" s="734">
        <v>2017</v>
      </c>
      <c r="F342" s="734">
        <v>2018</v>
      </c>
      <c r="G342" s="734">
        <v>2019</v>
      </c>
      <c r="H342" s="734">
        <v>2020</v>
      </c>
      <c r="I342" s="734">
        <v>2021</v>
      </c>
      <c r="J342" s="734">
        <v>2022</v>
      </c>
      <c r="K342" s="734">
        <v>2023</v>
      </c>
      <c r="L342" s="734">
        <v>2024</v>
      </c>
      <c r="M342" s="734">
        <v>2025</v>
      </c>
      <c r="N342" s="734">
        <v>2026</v>
      </c>
      <c r="O342" s="734">
        <v>2027</v>
      </c>
      <c r="P342" s="734">
        <v>2028</v>
      </c>
      <c r="Q342" s="734">
        <v>2029</v>
      </c>
      <c r="R342" s="734">
        <v>2030</v>
      </c>
      <c r="S342" s="735">
        <v>2031</v>
      </c>
      <c r="U342" s="813"/>
      <c r="V342" s="813" t="s">
        <v>12</v>
      </c>
      <c r="W342" s="813" t="s">
        <v>26</v>
      </c>
      <c r="X342" s="734">
        <v>2017</v>
      </c>
      <c r="Y342" s="734">
        <v>2018</v>
      </c>
      <c r="Z342" s="734">
        <v>2019</v>
      </c>
      <c r="AA342" s="734">
        <v>2020</v>
      </c>
      <c r="AB342" s="734">
        <v>2021</v>
      </c>
      <c r="AC342" s="734">
        <v>2022</v>
      </c>
      <c r="AD342" s="734">
        <v>2023</v>
      </c>
      <c r="AE342" s="734">
        <v>2024</v>
      </c>
      <c r="AF342" s="734">
        <v>2025</v>
      </c>
      <c r="AG342" s="734">
        <v>2026</v>
      </c>
      <c r="AH342" s="734">
        <v>2027</v>
      </c>
      <c r="AI342" s="734">
        <v>2028</v>
      </c>
      <c r="AJ342" s="734">
        <v>2029</v>
      </c>
      <c r="AK342" s="734">
        <v>2030</v>
      </c>
      <c r="AL342" s="735">
        <v>2031</v>
      </c>
    </row>
    <row r="343" spans="2:38">
      <c r="B343" s="806">
        <v>1</v>
      </c>
      <c r="C343" s="772" t="s">
        <v>227</v>
      </c>
      <c r="D343" s="800" t="s">
        <v>228</v>
      </c>
      <c r="E343" s="814">
        <v>2356</v>
      </c>
      <c r="F343" s="814">
        <v>2380</v>
      </c>
      <c r="G343" s="814">
        <v>2282.5</v>
      </c>
      <c r="H343" s="814">
        <v>2172.1999999999998</v>
      </c>
      <c r="I343" s="814">
        <v>1955.3</v>
      </c>
      <c r="J343" s="814">
        <v>1188.8</v>
      </c>
      <c r="K343" s="814">
        <v>1122.8</v>
      </c>
      <c r="L343" s="814">
        <v>2067.8549999999864</v>
      </c>
      <c r="M343" s="814">
        <v>2060.754599999987</v>
      </c>
      <c r="N343" s="814">
        <v>2055.4049699999787</v>
      </c>
      <c r="O343" s="814">
        <v>2051.5273572272549</v>
      </c>
      <c r="P343" s="814">
        <v>2048.9076561618726</v>
      </c>
      <c r="Q343" s="814">
        <v>2047.377743629188</v>
      </c>
      <c r="R343" s="814">
        <v>2046.8031025752011</v>
      </c>
      <c r="S343" s="801"/>
      <c r="U343" s="806"/>
      <c r="V343" s="772" t="s">
        <v>227</v>
      </c>
      <c r="W343" s="800" t="s">
        <v>1730</v>
      </c>
      <c r="X343" s="815">
        <v>2356</v>
      </c>
      <c r="Y343" s="815">
        <v>2380</v>
      </c>
      <c r="Z343" s="815">
        <v>2282.5</v>
      </c>
      <c r="AA343" s="815">
        <v>2172.1999999999998</v>
      </c>
      <c r="AB343" s="815">
        <v>1955.3</v>
      </c>
      <c r="AC343" s="815">
        <v>1188.8</v>
      </c>
      <c r="AD343" s="815">
        <v>1122.8</v>
      </c>
      <c r="AE343" s="815">
        <v>2067.8549999999864</v>
      </c>
      <c r="AF343" s="815">
        <v>2060.754599999987</v>
      </c>
      <c r="AG343" s="815">
        <v>2055.4049699999787</v>
      </c>
      <c r="AH343" s="815">
        <v>2051.5273572272549</v>
      </c>
      <c r="AI343" s="815">
        <v>2048.9076561618726</v>
      </c>
      <c r="AJ343" s="815">
        <v>2047.377743629188</v>
      </c>
      <c r="AK343" s="815">
        <v>2046.8031025752011</v>
      </c>
      <c r="AL343" s="815">
        <v>0</v>
      </c>
    </row>
    <row r="344" spans="2:38">
      <c r="B344" s="806">
        <v>2</v>
      </c>
      <c r="C344" s="772" t="s">
        <v>230</v>
      </c>
      <c r="D344" s="800" t="s">
        <v>1731</v>
      </c>
      <c r="E344" s="801"/>
      <c r="F344" s="801"/>
      <c r="G344" s="801"/>
      <c r="H344" s="801"/>
      <c r="I344" s="801"/>
      <c r="J344" s="801"/>
      <c r="K344" s="801"/>
      <c r="L344" s="801"/>
      <c r="M344" s="801"/>
      <c r="N344" s="801"/>
      <c r="O344" s="801"/>
      <c r="P344" s="801"/>
      <c r="Q344" s="801"/>
      <c r="R344" s="801"/>
      <c r="S344" s="801"/>
      <c r="U344" s="806"/>
      <c r="V344" s="772" t="s">
        <v>230</v>
      </c>
      <c r="W344" s="800" t="s">
        <v>1730</v>
      </c>
      <c r="X344" s="815">
        <v>0</v>
      </c>
      <c r="Y344" s="815">
        <v>0</v>
      </c>
      <c r="Z344" s="815">
        <v>0</v>
      </c>
      <c r="AA344" s="815">
        <v>0</v>
      </c>
      <c r="AB344" s="815">
        <v>0</v>
      </c>
      <c r="AC344" s="815">
        <v>0</v>
      </c>
      <c r="AD344" s="815">
        <v>0</v>
      </c>
      <c r="AE344" s="815">
        <v>0</v>
      </c>
      <c r="AF344" s="815">
        <v>0</v>
      </c>
      <c r="AG344" s="815">
        <v>0</v>
      </c>
      <c r="AH344" s="815">
        <v>0</v>
      </c>
      <c r="AI344" s="815">
        <v>0</v>
      </c>
      <c r="AJ344" s="815">
        <v>0</v>
      </c>
      <c r="AK344" s="815">
        <v>0</v>
      </c>
      <c r="AL344" s="815">
        <v>0</v>
      </c>
    </row>
    <row r="345" spans="2:38">
      <c r="B345" s="806">
        <v>3</v>
      </c>
      <c r="C345" s="772" t="s">
        <v>322</v>
      </c>
      <c r="D345" s="800" t="s">
        <v>5</v>
      </c>
      <c r="E345" s="801"/>
      <c r="F345" s="801"/>
      <c r="G345" s="801"/>
      <c r="H345" s="801"/>
      <c r="I345" s="801"/>
      <c r="J345" s="801"/>
      <c r="K345" s="801"/>
      <c r="L345" s="801"/>
      <c r="M345" s="801"/>
      <c r="N345" s="801"/>
      <c r="O345" s="801"/>
      <c r="P345" s="801"/>
      <c r="Q345" s="801"/>
      <c r="R345" s="801"/>
      <c r="S345" s="801"/>
      <c r="U345" s="806"/>
      <c r="V345" s="772" t="s">
        <v>322</v>
      </c>
      <c r="W345" s="800" t="s">
        <v>5</v>
      </c>
      <c r="X345" s="816">
        <v>542.74500000000012</v>
      </c>
      <c r="Y345" s="816">
        <v>570.15</v>
      </c>
      <c r="Z345" s="816">
        <v>497.70000000000005</v>
      </c>
      <c r="AA345" s="816">
        <v>721.35</v>
      </c>
      <c r="AB345" s="816">
        <v>499.90499999999997</v>
      </c>
      <c r="AC345" s="816">
        <v>637.875</v>
      </c>
      <c r="AD345" s="816">
        <v>544.47749999999996</v>
      </c>
      <c r="AE345" s="816">
        <v>600.52673257762285</v>
      </c>
      <c r="AF345" s="816">
        <v>611.02930023849331</v>
      </c>
      <c r="AG345" s="816">
        <v>646.56319046260649</v>
      </c>
      <c r="AH345" s="816">
        <v>661.3389413535283</v>
      </c>
      <c r="AI345" s="816">
        <v>661.32888927499323</v>
      </c>
      <c r="AJ345" s="816">
        <v>664.67866781097121</v>
      </c>
      <c r="AK345" s="816">
        <v>700.63431595605232</v>
      </c>
      <c r="AL345" s="816">
        <v>0</v>
      </c>
    </row>
    <row r="346" spans="2:38">
      <c r="B346" s="806">
        <v>4</v>
      </c>
      <c r="C346" s="793" t="s">
        <v>233</v>
      </c>
      <c r="D346" s="817" t="s">
        <v>5</v>
      </c>
      <c r="E346" s="818"/>
      <c r="F346" s="818"/>
      <c r="G346" s="818"/>
      <c r="H346" s="818"/>
      <c r="I346" s="818"/>
      <c r="J346" s="818"/>
      <c r="K346" s="818"/>
      <c r="L346" s="818"/>
      <c r="M346" s="818"/>
      <c r="N346" s="818"/>
      <c r="O346" s="818"/>
      <c r="P346" s="818"/>
      <c r="Q346" s="818"/>
      <c r="R346" s="818"/>
      <c r="S346" s="818"/>
      <c r="U346" s="806"/>
      <c r="V346" s="793" t="s">
        <v>233</v>
      </c>
      <c r="W346" s="817" t="s">
        <v>5</v>
      </c>
      <c r="X346" s="818">
        <v>542.74500000000012</v>
      </c>
      <c r="Y346" s="818">
        <v>570.15</v>
      </c>
      <c r="Z346" s="818">
        <v>497.70000000000005</v>
      </c>
      <c r="AA346" s="818">
        <v>721.35</v>
      </c>
      <c r="AB346" s="818">
        <v>499.90499999999997</v>
      </c>
      <c r="AC346" s="818">
        <v>637.875</v>
      </c>
      <c r="AD346" s="818">
        <v>544.47749999999996</v>
      </c>
      <c r="AE346" s="818">
        <v>600.52673257762285</v>
      </c>
      <c r="AF346" s="818">
        <v>611.02930023849331</v>
      </c>
      <c r="AG346" s="818">
        <v>646.56319046260649</v>
      </c>
      <c r="AH346" s="818">
        <v>661.3389413535283</v>
      </c>
      <c r="AI346" s="818">
        <v>661.32888927499323</v>
      </c>
      <c r="AJ346" s="818">
        <v>664.67866781097121</v>
      </c>
      <c r="AK346" s="818">
        <v>700.63431595605232</v>
      </c>
      <c r="AL346" s="818">
        <v>0</v>
      </c>
    </row>
    <row r="347" spans="2:38">
      <c r="B347" s="820"/>
      <c r="C347" s="821" t="s">
        <v>245</v>
      </c>
      <c r="D347" s="822" t="s">
        <v>236</v>
      </c>
      <c r="E347" s="748">
        <v>258.45000000000005</v>
      </c>
      <c r="F347" s="748">
        <v>271.5</v>
      </c>
      <c r="G347" s="748">
        <v>237</v>
      </c>
      <c r="H347" s="748">
        <v>343.5</v>
      </c>
      <c r="I347" s="748">
        <v>238.04999999999998</v>
      </c>
      <c r="J347" s="748">
        <v>303.75</v>
      </c>
      <c r="K347" s="748">
        <v>259.27499999999998</v>
      </c>
      <c r="L347" s="748">
        <v>285.96511075124897</v>
      </c>
      <c r="M347" s="748">
        <v>290.96633344690156</v>
      </c>
      <c r="N347" s="748">
        <v>307.88723355362214</v>
      </c>
      <c r="O347" s="748">
        <v>314.92330540644201</v>
      </c>
      <c r="P347" s="748">
        <v>314.9185187023777</v>
      </c>
      <c r="Q347" s="748">
        <v>316.51365133855768</v>
      </c>
      <c r="R347" s="748">
        <v>333.63538855050109</v>
      </c>
      <c r="S347" s="748"/>
      <c r="U347" s="820"/>
      <c r="V347" s="821" t="s">
        <v>245</v>
      </c>
      <c r="W347" s="822" t="s">
        <v>1730</v>
      </c>
      <c r="X347" s="768">
        <v>542.74500000000012</v>
      </c>
      <c r="Y347" s="768">
        <v>570.15</v>
      </c>
      <c r="Z347" s="768">
        <v>497.70000000000005</v>
      </c>
      <c r="AA347" s="768">
        <v>721.35</v>
      </c>
      <c r="AB347" s="768">
        <v>499.90499999999997</v>
      </c>
      <c r="AC347" s="768">
        <v>637.875</v>
      </c>
      <c r="AD347" s="768">
        <v>544.47749999999996</v>
      </c>
      <c r="AE347" s="768">
        <v>600.52673257762285</v>
      </c>
      <c r="AF347" s="768">
        <v>611.02930023849331</v>
      </c>
      <c r="AG347" s="768">
        <v>646.56319046260649</v>
      </c>
      <c r="AH347" s="768">
        <v>661.3389413535283</v>
      </c>
      <c r="AI347" s="768">
        <v>661.32888927499323</v>
      </c>
      <c r="AJ347" s="768">
        <v>664.67866781097121</v>
      </c>
      <c r="AK347" s="768">
        <v>700.63431595605232</v>
      </c>
      <c r="AL347" s="768">
        <v>0</v>
      </c>
    </row>
    <row r="348" spans="2:38">
      <c r="B348" s="820"/>
      <c r="C348" s="821" t="s">
        <v>332</v>
      </c>
      <c r="D348" s="822" t="s">
        <v>236</v>
      </c>
      <c r="E348" s="748"/>
      <c r="F348" s="748"/>
      <c r="G348" s="748"/>
      <c r="H348" s="748"/>
      <c r="I348" s="748"/>
      <c r="J348" s="748"/>
      <c r="K348" s="748"/>
      <c r="L348" s="748"/>
      <c r="M348" s="748"/>
      <c r="N348" s="748"/>
      <c r="O348" s="748"/>
      <c r="P348" s="748"/>
      <c r="Q348" s="748"/>
      <c r="R348" s="748"/>
      <c r="S348" s="748"/>
      <c r="U348" s="820"/>
      <c r="V348" s="821" t="s">
        <v>332</v>
      </c>
      <c r="W348" s="822" t="s">
        <v>1730</v>
      </c>
      <c r="X348" s="768">
        <v>0</v>
      </c>
      <c r="Y348" s="768">
        <v>0</v>
      </c>
      <c r="Z348" s="768">
        <v>0</v>
      </c>
      <c r="AA348" s="768">
        <v>0</v>
      </c>
      <c r="AB348" s="768">
        <v>0</v>
      </c>
      <c r="AC348" s="768">
        <v>0</v>
      </c>
      <c r="AD348" s="768">
        <v>0</v>
      </c>
      <c r="AE348" s="768">
        <v>0</v>
      </c>
      <c r="AF348" s="768">
        <v>0</v>
      </c>
      <c r="AG348" s="768">
        <v>0</v>
      </c>
      <c r="AH348" s="768">
        <v>0</v>
      </c>
      <c r="AI348" s="768">
        <v>0</v>
      </c>
      <c r="AJ348" s="768">
        <v>0</v>
      </c>
      <c r="AK348" s="768">
        <v>0</v>
      </c>
      <c r="AL348" s="768">
        <v>0</v>
      </c>
    </row>
    <row r="349" spans="2:38">
      <c r="B349" s="820"/>
      <c r="C349" s="821" t="s">
        <v>238</v>
      </c>
      <c r="D349" s="822" t="s">
        <v>236</v>
      </c>
      <c r="E349" s="748"/>
      <c r="F349" s="748"/>
      <c r="G349" s="748"/>
      <c r="H349" s="748"/>
      <c r="I349" s="748"/>
      <c r="J349" s="748"/>
      <c r="K349" s="748"/>
      <c r="L349" s="748"/>
      <c r="M349" s="748"/>
      <c r="N349" s="748"/>
      <c r="O349" s="748"/>
      <c r="P349" s="748"/>
      <c r="Q349" s="748"/>
      <c r="R349" s="748"/>
      <c r="S349" s="748"/>
      <c r="U349" s="820"/>
      <c r="V349" s="821" t="s">
        <v>238</v>
      </c>
      <c r="W349" s="822" t="s">
        <v>1730</v>
      </c>
      <c r="X349" s="768">
        <v>0</v>
      </c>
      <c r="Y349" s="768">
        <v>0</v>
      </c>
      <c r="Z349" s="768">
        <v>0</v>
      </c>
      <c r="AA349" s="768">
        <v>0</v>
      </c>
      <c r="AB349" s="768">
        <v>0</v>
      </c>
      <c r="AC349" s="768">
        <v>0</v>
      </c>
      <c r="AD349" s="768">
        <v>0</v>
      </c>
      <c r="AE349" s="768">
        <v>0</v>
      </c>
      <c r="AF349" s="768">
        <v>0</v>
      </c>
      <c r="AG349" s="768">
        <v>0</v>
      </c>
      <c r="AH349" s="768">
        <v>0</v>
      </c>
      <c r="AI349" s="768">
        <v>0</v>
      </c>
      <c r="AJ349" s="768">
        <v>0</v>
      </c>
      <c r="AK349" s="768">
        <v>0</v>
      </c>
      <c r="AL349" s="768">
        <v>0</v>
      </c>
    </row>
    <row r="350" spans="2:38">
      <c r="B350" s="820"/>
      <c r="C350" s="821" t="s">
        <v>239</v>
      </c>
      <c r="D350" s="822" t="s">
        <v>236</v>
      </c>
      <c r="E350" s="748"/>
      <c r="F350" s="748"/>
      <c r="G350" s="748"/>
      <c r="H350" s="748"/>
      <c r="I350" s="748"/>
      <c r="J350" s="748"/>
      <c r="K350" s="748"/>
      <c r="L350" s="748"/>
      <c r="M350" s="748"/>
      <c r="N350" s="748"/>
      <c r="O350" s="748"/>
      <c r="P350" s="748"/>
      <c r="Q350" s="748"/>
      <c r="R350" s="748"/>
      <c r="S350" s="748"/>
      <c r="U350" s="820"/>
      <c r="V350" s="821" t="s">
        <v>239</v>
      </c>
      <c r="W350" s="822" t="s">
        <v>1730</v>
      </c>
      <c r="X350" s="768">
        <v>0</v>
      </c>
      <c r="Y350" s="768">
        <v>0</v>
      </c>
      <c r="Z350" s="768">
        <v>0</v>
      </c>
      <c r="AA350" s="768">
        <v>0</v>
      </c>
      <c r="AB350" s="768">
        <v>0</v>
      </c>
      <c r="AC350" s="768">
        <v>0</v>
      </c>
      <c r="AD350" s="768">
        <v>0</v>
      </c>
      <c r="AE350" s="768">
        <v>0</v>
      </c>
      <c r="AF350" s="768">
        <v>0</v>
      </c>
      <c r="AG350" s="768">
        <v>0</v>
      </c>
      <c r="AH350" s="768">
        <v>0</v>
      </c>
      <c r="AI350" s="768">
        <v>0</v>
      </c>
      <c r="AJ350" s="768">
        <v>0</v>
      </c>
      <c r="AK350" s="768">
        <v>0</v>
      </c>
      <c r="AL350" s="768">
        <v>0</v>
      </c>
    </row>
    <row r="351" spans="2:38">
      <c r="B351" s="820"/>
      <c r="C351" s="821" t="s">
        <v>240</v>
      </c>
      <c r="D351" s="822" t="s">
        <v>236</v>
      </c>
      <c r="E351" s="748"/>
      <c r="F351" s="748"/>
      <c r="G351" s="748"/>
      <c r="H351" s="748"/>
      <c r="I351" s="748"/>
      <c r="J351" s="748"/>
      <c r="K351" s="748"/>
      <c r="L351" s="748"/>
      <c r="M351" s="748"/>
      <c r="N351" s="748"/>
      <c r="O351" s="748"/>
      <c r="P351" s="748"/>
      <c r="Q351" s="748"/>
      <c r="R351" s="748"/>
      <c r="S351" s="748"/>
      <c r="U351" s="820"/>
      <c r="V351" s="821" t="s">
        <v>240</v>
      </c>
      <c r="W351" s="822" t="s">
        <v>1730</v>
      </c>
      <c r="X351" s="768">
        <v>0</v>
      </c>
      <c r="Y351" s="768">
        <v>0</v>
      </c>
      <c r="Z351" s="768">
        <v>0</v>
      </c>
      <c r="AA351" s="768">
        <v>0</v>
      </c>
      <c r="AB351" s="768">
        <v>0</v>
      </c>
      <c r="AC351" s="768">
        <v>0</v>
      </c>
      <c r="AD351" s="768">
        <v>0</v>
      </c>
      <c r="AE351" s="768">
        <v>0</v>
      </c>
      <c r="AF351" s="768">
        <v>0</v>
      </c>
      <c r="AG351" s="768">
        <v>0</v>
      </c>
      <c r="AH351" s="768">
        <v>0</v>
      </c>
      <c r="AI351" s="768">
        <v>0</v>
      </c>
      <c r="AJ351" s="768">
        <v>0</v>
      </c>
      <c r="AK351" s="768">
        <v>0</v>
      </c>
      <c r="AL351" s="768">
        <v>0</v>
      </c>
    </row>
    <row r="352" spans="2:38">
      <c r="B352" s="820"/>
      <c r="C352" s="821" t="s">
        <v>241</v>
      </c>
      <c r="D352" s="822" t="s">
        <v>236</v>
      </c>
      <c r="E352" s="748"/>
      <c r="F352" s="748"/>
      <c r="G352" s="748"/>
      <c r="H352" s="748"/>
      <c r="I352" s="748"/>
      <c r="J352" s="748"/>
      <c r="K352" s="748"/>
      <c r="L352" s="748"/>
      <c r="M352" s="748"/>
      <c r="N352" s="748"/>
      <c r="O352" s="748"/>
      <c r="P352" s="748"/>
      <c r="Q352" s="748"/>
      <c r="R352" s="748"/>
      <c r="S352" s="748"/>
      <c r="U352" s="820"/>
      <c r="V352" s="821" t="s">
        <v>241</v>
      </c>
      <c r="W352" s="822" t="s">
        <v>1730</v>
      </c>
      <c r="X352" s="748"/>
      <c r="Y352" s="748"/>
      <c r="Z352" s="748"/>
      <c r="AA352" s="748"/>
      <c r="AB352" s="748"/>
      <c r="AC352" s="748"/>
      <c r="AD352" s="748"/>
      <c r="AE352" s="748"/>
      <c r="AF352" s="748"/>
      <c r="AG352" s="748"/>
      <c r="AH352" s="748"/>
      <c r="AI352" s="748"/>
      <c r="AJ352" s="748"/>
      <c r="AK352" s="748"/>
      <c r="AL352" s="748"/>
    </row>
    <row r="353" spans="2:38">
      <c r="B353" s="820"/>
      <c r="C353" s="821" t="s">
        <v>242</v>
      </c>
      <c r="D353" s="822" t="s">
        <v>236</v>
      </c>
      <c r="E353" s="748"/>
      <c r="F353" s="748"/>
      <c r="G353" s="748"/>
      <c r="H353" s="748"/>
      <c r="I353" s="748"/>
      <c r="J353" s="748"/>
      <c r="K353" s="748"/>
      <c r="L353" s="748"/>
      <c r="M353" s="748"/>
      <c r="N353" s="748"/>
      <c r="O353" s="748"/>
      <c r="P353" s="748"/>
      <c r="Q353" s="748"/>
      <c r="R353" s="748"/>
      <c r="S353" s="748"/>
      <c r="U353" s="820"/>
      <c r="V353" s="821" t="s">
        <v>242</v>
      </c>
      <c r="W353" s="822" t="s">
        <v>1730</v>
      </c>
      <c r="X353" s="748"/>
      <c r="Y353" s="748"/>
      <c r="Z353" s="748"/>
      <c r="AA353" s="748"/>
      <c r="AB353" s="748"/>
      <c r="AC353" s="748"/>
      <c r="AD353" s="748"/>
      <c r="AE353" s="748"/>
      <c r="AF353" s="748"/>
      <c r="AG353" s="748"/>
      <c r="AH353" s="748"/>
      <c r="AI353" s="748"/>
      <c r="AJ353" s="748"/>
      <c r="AK353" s="748"/>
      <c r="AL353" s="748"/>
    </row>
    <row r="354" spans="2:38">
      <c r="B354" s="820"/>
      <c r="C354" s="821" t="s">
        <v>243</v>
      </c>
      <c r="D354" s="822" t="s">
        <v>236</v>
      </c>
      <c r="E354" s="748"/>
      <c r="F354" s="748"/>
      <c r="G354" s="748"/>
      <c r="H354" s="748"/>
      <c r="I354" s="748"/>
      <c r="J354" s="748"/>
      <c r="K354" s="748"/>
      <c r="L354" s="748"/>
      <c r="M354" s="748"/>
      <c r="N354" s="748"/>
      <c r="O354" s="748"/>
      <c r="P354" s="748"/>
      <c r="Q354" s="748"/>
      <c r="R354" s="748"/>
      <c r="S354" s="748"/>
      <c r="U354" s="820"/>
      <c r="V354" s="821" t="s">
        <v>243</v>
      </c>
      <c r="W354" s="822" t="s">
        <v>1730</v>
      </c>
      <c r="X354" s="748"/>
      <c r="Y354" s="748"/>
      <c r="Z354" s="748"/>
      <c r="AA354" s="748"/>
      <c r="AB354" s="748"/>
      <c r="AC354" s="748"/>
      <c r="AD354" s="748"/>
      <c r="AE354" s="748"/>
      <c r="AF354" s="748"/>
      <c r="AG354" s="748"/>
      <c r="AH354" s="748"/>
      <c r="AI354" s="748"/>
      <c r="AJ354" s="748"/>
      <c r="AK354" s="748"/>
      <c r="AL354" s="748"/>
    </row>
    <row r="355" spans="2:38">
      <c r="B355" s="820"/>
      <c r="C355" s="821" t="s">
        <v>244</v>
      </c>
      <c r="D355" s="822" t="s">
        <v>236</v>
      </c>
      <c r="E355" s="748"/>
      <c r="F355" s="748"/>
      <c r="G355" s="748"/>
      <c r="H355" s="748"/>
      <c r="I355" s="748"/>
      <c r="J355" s="748"/>
      <c r="K355" s="748"/>
      <c r="L355" s="748"/>
      <c r="M355" s="748"/>
      <c r="N355" s="748"/>
      <c r="O355" s="748"/>
      <c r="P355" s="748"/>
      <c r="Q355" s="748"/>
      <c r="R355" s="748"/>
      <c r="S355" s="748"/>
      <c r="U355" s="820"/>
      <c r="V355" s="821" t="s">
        <v>244</v>
      </c>
      <c r="W355" s="822" t="s">
        <v>1730</v>
      </c>
      <c r="X355" s="748"/>
      <c r="Y355" s="748"/>
      <c r="Z355" s="748"/>
      <c r="AA355" s="748"/>
      <c r="AB355" s="748"/>
      <c r="AC355" s="748"/>
      <c r="AD355" s="748"/>
      <c r="AE355" s="748"/>
      <c r="AF355" s="748"/>
      <c r="AG355" s="748"/>
      <c r="AH355" s="748"/>
      <c r="AI355" s="748"/>
      <c r="AJ355" s="748"/>
      <c r="AK355" s="748"/>
      <c r="AL355" s="748"/>
    </row>
    <row r="356" spans="2:38">
      <c r="B356" s="806">
        <v>5</v>
      </c>
      <c r="C356" s="793" t="s">
        <v>765</v>
      </c>
      <c r="D356" s="817" t="s">
        <v>5</v>
      </c>
      <c r="E356" s="818"/>
      <c r="F356" s="818"/>
      <c r="G356" s="818"/>
      <c r="H356" s="818"/>
      <c r="I356" s="818"/>
      <c r="J356" s="818"/>
      <c r="K356" s="818"/>
      <c r="L356" s="818"/>
      <c r="M356" s="818"/>
      <c r="N356" s="818"/>
      <c r="O356" s="818"/>
      <c r="P356" s="818"/>
      <c r="Q356" s="818"/>
      <c r="R356" s="818"/>
      <c r="S356" s="818"/>
      <c r="U356" s="806"/>
      <c r="V356" s="793" t="s">
        <v>765</v>
      </c>
      <c r="W356" s="817" t="s">
        <v>5</v>
      </c>
      <c r="X356" s="818"/>
      <c r="Y356" s="818"/>
      <c r="Z356" s="818"/>
      <c r="AA356" s="818"/>
      <c r="AB356" s="818"/>
      <c r="AC356" s="818"/>
      <c r="AD356" s="818"/>
      <c r="AE356" s="818"/>
      <c r="AF356" s="818"/>
      <c r="AG356" s="818"/>
      <c r="AH356" s="818"/>
      <c r="AI356" s="818"/>
      <c r="AJ356" s="818"/>
      <c r="AK356" s="818"/>
      <c r="AL356" s="818"/>
    </row>
    <row r="357" spans="2:38">
      <c r="B357" s="820"/>
      <c r="C357" s="821" t="s">
        <v>766</v>
      </c>
      <c r="D357" s="822" t="s">
        <v>1731</v>
      </c>
      <c r="E357" s="748"/>
      <c r="F357" s="748"/>
      <c r="G357" s="748"/>
      <c r="H357" s="748"/>
      <c r="I357" s="748"/>
      <c r="J357" s="748"/>
      <c r="K357" s="748"/>
      <c r="L357" s="748"/>
      <c r="M357" s="748"/>
      <c r="N357" s="748"/>
      <c r="O357" s="748"/>
      <c r="P357" s="748"/>
      <c r="Q357" s="748"/>
      <c r="R357" s="748"/>
      <c r="S357" s="748"/>
      <c r="U357" s="820"/>
      <c r="V357" s="821" t="s">
        <v>766</v>
      </c>
      <c r="W357" s="822" t="s">
        <v>1730</v>
      </c>
      <c r="X357" s="748"/>
      <c r="Y357" s="748"/>
      <c r="Z357" s="748"/>
      <c r="AA357" s="748"/>
      <c r="AB357" s="748"/>
      <c r="AC357" s="748"/>
      <c r="AD357" s="748"/>
      <c r="AE357" s="748"/>
      <c r="AF357" s="748"/>
      <c r="AG357" s="748"/>
      <c r="AH357" s="748"/>
      <c r="AI357" s="748"/>
      <c r="AJ357" s="748"/>
      <c r="AK357" s="748"/>
      <c r="AL357" s="748"/>
    </row>
    <row r="358" spans="2:38">
      <c r="B358" s="820"/>
      <c r="C358" s="821" t="s">
        <v>977</v>
      </c>
      <c r="D358" s="822" t="s">
        <v>1731</v>
      </c>
      <c r="E358" s="748"/>
      <c r="F358" s="748"/>
      <c r="G358" s="748"/>
      <c r="H358" s="748"/>
      <c r="I358" s="748"/>
      <c r="J358" s="748"/>
      <c r="K358" s="748"/>
      <c r="L358" s="748"/>
      <c r="M358" s="748"/>
      <c r="N358" s="748"/>
      <c r="O358" s="748"/>
      <c r="P358" s="748"/>
      <c r="Q358" s="748"/>
      <c r="R358" s="748"/>
      <c r="S358" s="748"/>
      <c r="U358" s="820"/>
      <c r="V358" s="821" t="s">
        <v>977</v>
      </c>
      <c r="W358" s="822" t="s">
        <v>1730</v>
      </c>
      <c r="X358" s="748"/>
      <c r="Y358" s="748"/>
      <c r="Z358" s="748"/>
      <c r="AA358" s="748"/>
      <c r="AB358" s="748"/>
      <c r="AC358" s="748"/>
      <c r="AD358" s="748"/>
      <c r="AE358" s="748"/>
      <c r="AF358" s="748"/>
      <c r="AG358" s="748"/>
      <c r="AH358" s="748"/>
      <c r="AI358" s="748"/>
      <c r="AJ358" s="748"/>
      <c r="AK358" s="748"/>
      <c r="AL358" s="748"/>
    </row>
    <row r="359" spans="2:38">
      <c r="B359" s="806">
        <v>6</v>
      </c>
      <c r="C359" s="793" t="s">
        <v>979</v>
      </c>
      <c r="D359" s="817" t="s">
        <v>5</v>
      </c>
      <c r="E359" s="818"/>
      <c r="F359" s="818"/>
      <c r="G359" s="818"/>
      <c r="H359" s="818"/>
      <c r="I359" s="818"/>
      <c r="J359" s="818"/>
      <c r="K359" s="818"/>
      <c r="L359" s="818"/>
      <c r="M359" s="818"/>
      <c r="N359" s="818"/>
      <c r="O359" s="818"/>
      <c r="P359" s="818"/>
      <c r="Q359" s="818"/>
      <c r="R359" s="818"/>
      <c r="S359" s="818"/>
      <c r="U359" s="806"/>
      <c r="V359" s="793" t="s">
        <v>979</v>
      </c>
      <c r="W359" s="817" t="s">
        <v>5</v>
      </c>
      <c r="X359" s="818"/>
      <c r="Y359" s="818"/>
      <c r="Z359" s="818"/>
      <c r="AA359" s="818"/>
      <c r="AB359" s="818"/>
      <c r="AC359" s="818"/>
      <c r="AD359" s="818"/>
      <c r="AE359" s="818"/>
      <c r="AF359" s="818"/>
      <c r="AG359" s="818"/>
      <c r="AH359" s="818"/>
      <c r="AI359" s="818"/>
      <c r="AJ359" s="818"/>
      <c r="AK359" s="818"/>
      <c r="AL359" s="818"/>
    </row>
    <row r="360" spans="2:38">
      <c r="B360" s="820"/>
      <c r="C360" s="821" t="s">
        <v>980</v>
      </c>
      <c r="D360" s="822" t="s">
        <v>721</v>
      </c>
      <c r="E360" s="748"/>
      <c r="F360" s="748"/>
      <c r="G360" s="748"/>
      <c r="H360" s="748"/>
      <c r="I360" s="748"/>
      <c r="J360" s="748"/>
      <c r="K360" s="748"/>
      <c r="L360" s="748"/>
      <c r="M360" s="748"/>
      <c r="N360" s="748"/>
      <c r="O360" s="748"/>
      <c r="P360" s="748"/>
      <c r="Q360" s="748"/>
      <c r="R360" s="748"/>
      <c r="S360" s="748"/>
      <c r="U360" s="820"/>
      <c r="V360" s="821" t="s">
        <v>980</v>
      </c>
      <c r="W360" s="822" t="s">
        <v>1730</v>
      </c>
      <c r="X360" s="748"/>
      <c r="Y360" s="748"/>
      <c r="Z360" s="748"/>
      <c r="AA360" s="748"/>
      <c r="AB360" s="748"/>
      <c r="AC360" s="748"/>
      <c r="AD360" s="748"/>
      <c r="AE360" s="748"/>
      <c r="AF360" s="748"/>
      <c r="AG360" s="748"/>
      <c r="AH360" s="748"/>
      <c r="AI360" s="748"/>
      <c r="AJ360" s="748"/>
      <c r="AK360" s="748"/>
      <c r="AL360" s="748"/>
    </row>
    <row r="361" spans="2:38">
      <c r="B361" s="820"/>
      <c r="C361" s="821" t="s">
        <v>981</v>
      </c>
      <c r="D361" s="822" t="s">
        <v>721</v>
      </c>
      <c r="E361" s="748"/>
      <c r="F361" s="748"/>
      <c r="G361" s="748"/>
      <c r="H361" s="748"/>
      <c r="I361" s="748"/>
      <c r="J361" s="748"/>
      <c r="K361" s="748"/>
      <c r="L361" s="748"/>
      <c r="M361" s="748"/>
      <c r="N361" s="748"/>
      <c r="O361" s="748"/>
      <c r="P361" s="748"/>
      <c r="Q361" s="748"/>
      <c r="R361" s="748"/>
      <c r="S361" s="748"/>
      <c r="U361" s="820"/>
      <c r="V361" s="821" t="s">
        <v>981</v>
      </c>
      <c r="W361" s="822" t="s">
        <v>1730</v>
      </c>
      <c r="X361" s="748"/>
      <c r="Y361" s="748"/>
      <c r="Z361" s="748"/>
      <c r="AA361" s="748"/>
      <c r="AB361" s="748"/>
      <c r="AC361" s="748"/>
      <c r="AD361" s="748"/>
      <c r="AE361" s="748"/>
      <c r="AF361" s="748"/>
      <c r="AG361" s="748"/>
      <c r="AH361" s="748"/>
      <c r="AI361" s="748"/>
      <c r="AJ361" s="748"/>
      <c r="AK361" s="748"/>
      <c r="AL361" s="748"/>
    </row>
    <row r="362" spans="2:38">
      <c r="B362" s="806">
        <v>7</v>
      </c>
      <c r="C362" s="793" t="s">
        <v>248</v>
      </c>
      <c r="D362" s="817" t="s">
        <v>5</v>
      </c>
      <c r="E362" s="818"/>
      <c r="F362" s="818"/>
      <c r="G362" s="818"/>
      <c r="H362" s="818"/>
      <c r="I362" s="818"/>
      <c r="J362" s="818"/>
      <c r="K362" s="818"/>
      <c r="L362" s="818"/>
      <c r="M362" s="818"/>
      <c r="N362" s="818"/>
      <c r="O362" s="818"/>
      <c r="P362" s="818"/>
      <c r="Q362" s="818"/>
      <c r="R362" s="818"/>
      <c r="S362" s="818"/>
      <c r="U362" s="806"/>
      <c r="V362" s="793" t="s">
        <v>248</v>
      </c>
      <c r="W362" s="817" t="s">
        <v>5</v>
      </c>
      <c r="X362" s="818"/>
      <c r="Y362" s="818"/>
      <c r="Z362" s="818"/>
      <c r="AA362" s="818"/>
      <c r="AB362" s="818"/>
      <c r="AC362" s="818"/>
      <c r="AD362" s="818"/>
      <c r="AE362" s="818"/>
      <c r="AF362" s="818"/>
      <c r="AG362" s="818"/>
      <c r="AH362" s="818"/>
      <c r="AI362" s="818"/>
      <c r="AJ362" s="818"/>
      <c r="AK362" s="818"/>
      <c r="AL362" s="818"/>
    </row>
    <row r="363" spans="2:38">
      <c r="B363" s="820"/>
      <c r="C363" s="821" t="s">
        <v>250</v>
      </c>
      <c r="D363" s="822" t="s">
        <v>236</v>
      </c>
      <c r="E363" s="748"/>
      <c r="F363" s="748"/>
      <c r="G363" s="748"/>
      <c r="H363" s="748"/>
      <c r="I363" s="748"/>
      <c r="J363" s="748"/>
      <c r="K363" s="748"/>
      <c r="L363" s="748"/>
      <c r="M363" s="748"/>
      <c r="N363" s="748"/>
      <c r="O363" s="748"/>
      <c r="P363" s="748"/>
      <c r="Q363" s="748"/>
      <c r="R363" s="748"/>
      <c r="S363" s="748"/>
      <c r="U363" s="820"/>
      <c r="V363" s="821" t="s">
        <v>250</v>
      </c>
      <c r="W363" s="822" t="s">
        <v>1730</v>
      </c>
      <c r="X363" s="748"/>
      <c r="Y363" s="748"/>
      <c r="Z363" s="748"/>
      <c r="AA363" s="748"/>
      <c r="AB363" s="748"/>
      <c r="AC363" s="748"/>
      <c r="AD363" s="748"/>
      <c r="AE363" s="748"/>
      <c r="AF363" s="748"/>
      <c r="AG363" s="748"/>
      <c r="AH363" s="748"/>
      <c r="AI363" s="748"/>
      <c r="AJ363" s="748"/>
      <c r="AK363" s="748"/>
      <c r="AL363" s="748"/>
    </row>
    <row r="364" spans="2:38">
      <c r="B364" s="820"/>
      <c r="C364" s="821" t="s">
        <v>251</v>
      </c>
      <c r="D364" s="822" t="s">
        <v>236</v>
      </c>
      <c r="E364" s="748"/>
      <c r="F364" s="748"/>
      <c r="G364" s="748"/>
      <c r="H364" s="748"/>
      <c r="I364" s="748"/>
      <c r="J364" s="748"/>
      <c r="K364" s="748"/>
      <c r="L364" s="748"/>
      <c r="M364" s="748"/>
      <c r="N364" s="748"/>
      <c r="O364" s="748"/>
      <c r="P364" s="748"/>
      <c r="Q364" s="748"/>
      <c r="R364" s="748"/>
      <c r="S364" s="748"/>
      <c r="U364" s="820"/>
      <c r="V364" s="821" t="s">
        <v>251</v>
      </c>
      <c r="W364" s="822" t="s">
        <v>1730</v>
      </c>
      <c r="X364" s="748"/>
      <c r="Y364" s="748"/>
      <c r="Z364" s="748"/>
      <c r="AA364" s="748"/>
      <c r="AB364" s="748"/>
      <c r="AC364" s="748"/>
      <c r="AD364" s="748"/>
      <c r="AE364" s="748"/>
      <c r="AF364" s="748"/>
      <c r="AG364" s="748"/>
      <c r="AH364" s="748"/>
      <c r="AI364" s="748"/>
      <c r="AJ364" s="748"/>
      <c r="AK364" s="748"/>
      <c r="AL364" s="748"/>
    </row>
    <row r="365" spans="2:38">
      <c r="B365" s="820"/>
      <c r="C365" s="821" t="s">
        <v>252</v>
      </c>
      <c r="D365" s="822" t="s">
        <v>236</v>
      </c>
      <c r="E365" s="748"/>
      <c r="F365" s="748"/>
      <c r="G365" s="748"/>
      <c r="H365" s="748"/>
      <c r="I365" s="748"/>
      <c r="J365" s="748"/>
      <c r="K365" s="748"/>
      <c r="L365" s="748"/>
      <c r="M365" s="748"/>
      <c r="N365" s="748"/>
      <c r="O365" s="748"/>
      <c r="P365" s="748"/>
      <c r="Q365" s="748"/>
      <c r="R365" s="748"/>
      <c r="S365" s="748"/>
      <c r="U365" s="820"/>
      <c r="V365" s="821" t="s">
        <v>252</v>
      </c>
      <c r="W365" s="822" t="s">
        <v>1730</v>
      </c>
      <c r="X365" s="748"/>
      <c r="Y365" s="748"/>
      <c r="Z365" s="748"/>
      <c r="AA365" s="748"/>
      <c r="AB365" s="748"/>
      <c r="AC365" s="748"/>
      <c r="AD365" s="748"/>
      <c r="AE365" s="748"/>
      <c r="AF365" s="748"/>
      <c r="AG365" s="748"/>
      <c r="AH365" s="748"/>
      <c r="AI365" s="748"/>
      <c r="AJ365" s="748"/>
      <c r="AK365" s="748"/>
      <c r="AL365" s="748"/>
    </row>
    <row r="366" spans="2:38">
      <c r="B366" s="820"/>
      <c r="C366" s="821" t="s">
        <v>253</v>
      </c>
      <c r="D366" s="822" t="s">
        <v>236</v>
      </c>
      <c r="E366" s="748"/>
      <c r="F366" s="748"/>
      <c r="G366" s="748"/>
      <c r="H366" s="748"/>
      <c r="I366" s="748"/>
      <c r="J366" s="748"/>
      <c r="K366" s="748"/>
      <c r="L366" s="748"/>
      <c r="M366" s="748"/>
      <c r="N366" s="748"/>
      <c r="O366" s="748"/>
      <c r="P366" s="748"/>
      <c r="Q366" s="748"/>
      <c r="R366" s="748"/>
      <c r="S366" s="748"/>
      <c r="U366" s="820"/>
      <c r="V366" s="821" t="s">
        <v>253</v>
      </c>
      <c r="W366" s="822" t="s">
        <v>1730</v>
      </c>
      <c r="X366" s="748"/>
      <c r="Y366" s="748"/>
      <c r="Z366" s="748"/>
      <c r="AA366" s="748"/>
      <c r="AB366" s="748"/>
      <c r="AC366" s="748"/>
      <c r="AD366" s="748"/>
      <c r="AE366" s="748"/>
      <c r="AF366" s="748"/>
      <c r="AG366" s="748"/>
      <c r="AH366" s="748"/>
      <c r="AI366" s="748"/>
      <c r="AJ366" s="748"/>
      <c r="AK366" s="748"/>
      <c r="AL366" s="748"/>
    </row>
    <row r="367" spans="2:38">
      <c r="B367" s="806">
        <v>8</v>
      </c>
      <c r="C367" s="772" t="s">
        <v>325</v>
      </c>
      <c r="D367" s="800" t="s">
        <v>5</v>
      </c>
      <c r="E367" s="801"/>
      <c r="F367" s="801"/>
      <c r="G367" s="801"/>
      <c r="H367" s="801"/>
      <c r="I367" s="801"/>
      <c r="J367" s="801"/>
      <c r="K367" s="801"/>
      <c r="L367" s="801"/>
      <c r="M367" s="801"/>
      <c r="N367" s="801"/>
      <c r="O367" s="801"/>
      <c r="P367" s="801"/>
      <c r="Q367" s="801"/>
      <c r="R367" s="801"/>
      <c r="S367" s="801"/>
      <c r="U367" s="806"/>
      <c r="V367" s="772" t="s">
        <v>325</v>
      </c>
      <c r="W367" s="800" t="s">
        <v>5</v>
      </c>
      <c r="X367" s="801"/>
      <c r="Y367" s="801"/>
      <c r="Z367" s="801"/>
      <c r="AA367" s="801"/>
      <c r="AB367" s="801"/>
      <c r="AC367" s="801"/>
      <c r="AD367" s="801"/>
      <c r="AE367" s="801"/>
      <c r="AF367" s="801"/>
      <c r="AG367" s="801"/>
      <c r="AH367" s="801"/>
      <c r="AI367" s="801"/>
      <c r="AJ367" s="801"/>
      <c r="AK367" s="801"/>
      <c r="AL367" s="801"/>
    </row>
    <row r="368" spans="2:38">
      <c r="B368" s="806">
        <v>9</v>
      </c>
      <c r="C368" s="793" t="s">
        <v>254</v>
      </c>
      <c r="D368" s="817" t="s">
        <v>5</v>
      </c>
      <c r="E368" s="818"/>
      <c r="F368" s="818"/>
      <c r="G368" s="818"/>
      <c r="H368" s="818"/>
      <c r="I368" s="818"/>
      <c r="J368" s="818"/>
      <c r="K368" s="818"/>
      <c r="L368" s="818"/>
      <c r="M368" s="818"/>
      <c r="N368" s="818"/>
      <c r="O368" s="818"/>
      <c r="P368" s="818"/>
      <c r="Q368" s="818"/>
      <c r="R368" s="818"/>
      <c r="S368" s="818"/>
      <c r="U368" s="806"/>
      <c r="V368" s="793" t="s">
        <v>254</v>
      </c>
      <c r="W368" s="817" t="s">
        <v>5</v>
      </c>
      <c r="X368" s="818"/>
      <c r="Y368" s="818"/>
      <c r="Z368" s="818"/>
      <c r="AA368" s="818"/>
      <c r="AB368" s="818"/>
      <c r="AC368" s="818"/>
      <c r="AD368" s="818"/>
      <c r="AE368" s="818"/>
      <c r="AF368" s="818"/>
      <c r="AG368" s="818"/>
      <c r="AH368" s="818"/>
      <c r="AI368" s="818"/>
      <c r="AJ368" s="818"/>
      <c r="AK368" s="818"/>
      <c r="AL368" s="818"/>
    </row>
    <row r="369" spans="2:38">
      <c r="B369" s="820"/>
      <c r="C369" s="821" t="s">
        <v>256</v>
      </c>
      <c r="D369" s="822" t="s">
        <v>236</v>
      </c>
      <c r="E369" s="748"/>
      <c r="F369" s="748"/>
      <c r="G369" s="748"/>
      <c r="H369" s="748"/>
      <c r="I369" s="748"/>
      <c r="J369" s="748"/>
      <c r="K369" s="748"/>
      <c r="L369" s="748"/>
      <c r="M369" s="748"/>
      <c r="N369" s="748"/>
      <c r="O369" s="748"/>
      <c r="P369" s="748"/>
      <c r="Q369" s="748"/>
      <c r="R369" s="748"/>
      <c r="S369" s="748"/>
      <c r="U369" s="820"/>
      <c r="V369" s="821" t="s">
        <v>256</v>
      </c>
      <c r="W369" s="822" t="s">
        <v>1730</v>
      </c>
      <c r="X369" s="748"/>
      <c r="Y369" s="748"/>
      <c r="Z369" s="748"/>
      <c r="AA369" s="748"/>
      <c r="AB369" s="748"/>
      <c r="AC369" s="748"/>
      <c r="AD369" s="748"/>
      <c r="AE369" s="748"/>
      <c r="AF369" s="748"/>
      <c r="AG369" s="748"/>
      <c r="AH369" s="748"/>
      <c r="AI369" s="748"/>
      <c r="AJ369" s="748"/>
      <c r="AK369" s="748"/>
      <c r="AL369" s="748"/>
    </row>
    <row r="370" spans="2:38">
      <c r="B370" s="820"/>
      <c r="C370" s="821" t="s">
        <v>257</v>
      </c>
      <c r="D370" s="822" t="s">
        <v>236</v>
      </c>
      <c r="E370" s="748"/>
      <c r="F370" s="748"/>
      <c r="G370" s="748"/>
      <c r="H370" s="748"/>
      <c r="I370" s="748"/>
      <c r="J370" s="748"/>
      <c r="K370" s="748"/>
      <c r="L370" s="748"/>
      <c r="M370" s="748"/>
      <c r="N370" s="748"/>
      <c r="O370" s="748"/>
      <c r="P370" s="748"/>
      <c r="Q370" s="748"/>
      <c r="R370" s="748"/>
      <c r="S370" s="748"/>
      <c r="U370" s="820"/>
      <c r="V370" s="821" t="s">
        <v>257</v>
      </c>
      <c r="W370" s="822" t="s">
        <v>1730</v>
      </c>
      <c r="X370" s="748"/>
      <c r="Y370" s="748"/>
      <c r="Z370" s="748"/>
      <c r="AA370" s="748"/>
      <c r="AB370" s="748"/>
      <c r="AC370" s="748"/>
      <c r="AD370" s="748"/>
      <c r="AE370" s="748"/>
      <c r="AF370" s="748"/>
      <c r="AG370" s="748"/>
      <c r="AH370" s="748"/>
      <c r="AI370" s="748"/>
      <c r="AJ370" s="748"/>
      <c r="AK370" s="748"/>
      <c r="AL370" s="748"/>
    </row>
    <row r="371" spans="2:38">
      <c r="B371" s="820"/>
      <c r="C371" s="821" t="s">
        <v>258</v>
      </c>
      <c r="D371" s="822" t="s">
        <v>236</v>
      </c>
      <c r="E371" s="748"/>
      <c r="F371" s="748"/>
      <c r="G371" s="748"/>
      <c r="H371" s="748"/>
      <c r="I371" s="748"/>
      <c r="J371" s="748"/>
      <c r="K371" s="748"/>
      <c r="L371" s="748"/>
      <c r="M371" s="748"/>
      <c r="N371" s="748"/>
      <c r="O371" s="748"/>
      <c r="P371" s="748"/>
      <c r="Q371" s="748"/>
      <c r="R371" s="748"/>
      <c r="S371" s="748"/>
      <c r="U371" s="820"/>
      <c r="V371" s="821" t="s">
        <v>258</v>
      </c>
      <c r="W371" s="822" t="s">
        <v>1730</v>
      </c>
      <c r="X371" s="748"/>
      <c r="Y371" s="748"/>
      <c r="Z371" s="748"/>
      <c r="AA371" s="748"/>
      <c r="AB371" s="748"/>
      <c r="AC371" s="748"/>
      <c r="AD371" s="748"/>
      <c r="AE371" s="748"/>
      <c r="AF371" s="748"/>
      <c r="AG371" s="748"/>
      <c r="AH371" s="748"/>
      <c r="AI371" s="748"/>
      <c r="AJ371" s="748"/>
      <c r="AK371" s="748"/>
      <c r="AL371" s="748"/>
    </row>
    <row r="372" spans="2:38">
      <c r="B372" s="820"/>
      <c r="C372" s="821" t="s">
        <v>259</v>
      </c>
      <c r="D372" s="822" t="s">
        <v>236</v>
      </c>
      <c r="E372" s="748"/>
      <c r="F372" s="748"/>
      <c r="G372" s="748"/>
      <c r="H372" s="748"/>
      <c r="I372" s="748"/>
      <c r="J372" s="748"/>
      <c r="K372" s="748"/>
      <c r="L372" s="748"/>
      <c r="M372" s="748"/>
      <c r="N372" s="748"/>
      <c r="O372" s="748"/>
      <c r="P372" s="748"/>
      <c r="Q372" s="748"/>
      <c r="R372" s="748"/>
      <c r="S372" s="748"/>
      <c r="U372" s="820"/>
      <c r="V372" s="821" t="s">
        <v>259</v>
      </c>
      <c r="W372" s="822" t="s">
        <v>1730</v>
      </c>
      <c r="X372" s="748"/>
      <c r="Y372" s="748"/>
      <c r="Z372" s="748"/>
      <c r="AA372" s="748"/>
      <c r="AB372" s="748"/>
      <c r="AC372" s="748"/>
      <c r="AD372" s="748"/>
      <c r="AE372" s="748"/>
      <c r="AF372" s="748"/>
      <c r="AG372" s="748"/>
      <c r="AH372" s="748"/>
      <c r="AI372" s="748"/>
      <c r="AJ372" s="748"/>
      <c r="AK372" s="748"/>
      <c r="AL372" s="748"/>
    </row>
    <row r="373" spans="2:38">
      <c r="B373" s="820"/>
      <c r="C373" s="821" t="s">
        <v>260</v>
      </c>
      <c r="D373" s="822" t="s">
        <v>236</v>
      </c>
      <c r="E373" s="748"/>
      <c r="F373" s="748"/>
      <c r="G373" s="748"/>
      <c r="H373" s="748"/>
      <c r="I373" s="748"/>
      <c r="J373" s="748"/>
      <c r="K373" s="748"/>
      <c r="L373" s="748"/>
      <c r="M373" s="748"/>
      <c r="N373" s="748"/>
      <c r="O373" s="748"/>
      <c r="P373" s="748"/>
      <c r="Q373" s="748"/>
      <c r="R373" s="748"/>
      <c r="S373" s="748"/>
      <c r="U373" s="820"/>
      <c r="V373" s="821" t="s">
        <v>260</v>
      </c>
      <c r="W373" s="822" t="s">
        <v>1730</v>
      </c>
      <c r="X373" s="748"/>
      <c r="Y373" s="748"/>
      <c r="Z373" s="748"/>
      <c r="AA373" s="748"/>
      <c r="AB373" s="748"/>
      <c r="AC373" s="748"/>
      <c r="AD373" s="748"/>
      <c r="AE373" s="748"/>
      <c r="AF373" s="748"/>
      <c r="AG373" s="748"/>
      <c r="AH373" s="748"/>
      <c r="AI373" s="748"/>
      <c r="AJ373" s="748"/>
      <c r="AK373" s="748"/>
      <c r="AL373" s="748"/>
    </row>
    <row r="374" spans="2:38">
      <c r="B374" s="820"/>
      <c r="C374" s="821" t="s">
        <v>261</v>
      </c>
      <c r="D374" s="822" t="s">
        <v>236</v>
      </c>
      <c r="E374" s="748"/>
      <c r="F374" s="748"/>
      <c r="G374" s="748"/>
      <c r="H374" s="748"/>
      <c r="I374" s="748"/>
      <c r="J374" s="748"/>
      <c r="K374" s="748"/>
      <c r="L374" s="748"/>
      <c r="M374" s="748"/>
      <c r="N374" s="748"/>
      <c r="O374" s="748"/>
      <c r="P374" s="748"/>
      <c r="Q374" s="748"/>
      <c r="R374" s="748"/>
      <c r="S374" s="748"/>
      <c r="U374" s="820"/>
      <c r="V374" s="821" t="s">
        <v>261</v>
      </c>
      <c r="W374" s="822" t="s">
        <v>1730</v>
      </c>
      <c r="X374" s="748"/>
      <c r="Y374" s="748"/>
      <c r="Z374" s="748"/>
      <c r="AA374" s="748"/>
      <c r="AB374" s="748"/>
      <c r="AC374" s="748"/>
      <c r="AD374" s="748"/>
      <c r="AE374" s="748"/>
      <c r="AF374" s="748"/>
      <c r="AG374" s="748"/>
      <c r="AH374" s="748"/>
      <c r="AI374" s="748"/>
      <c r="AJ374" s="748"/>
      <c r="AK374" s="748"/>
      <c r="AL374" s="748"/>
    </row>
    <row r="375" spans="2:38">
      <c r="B375" s="806">
        <v>10</v>
      </c>
      <c r="C375" s="793" t="s">
        <v>262</v>
      </c>
      <c r="D375" s="817" t="s">
        <v>5</v>
      </c>
      <c r="E375" s="818"/>
      <c r="F375" s="818"/>
      <c r="G375" s="818"/>
      <c r="H375" s="818"/>
      <c r="I375" s="818"/>
      <c r="J375" s="818"/>
      <c r="K375" s="818"/>
      <c r="L375" s="818"/>
      <c r="M375" s="818"/>
      <c r="N375" s="818"/>
      <c r="O375" s="818"/>
      <c r="P375" s="818"/>
      <c r="Q375" s="818"/>
      <c r="R375" s="818"/>
      <c r="S375" s="818"/>
      <c r="U375" s="806"/>
      <c r="V375" s="793" t="s">
        <v>262</v>
      </c>
      <c r="W375" s="817" t="s">
        <v>5</v>
      </c>
      <c r="X375" s="818"/>
      <c r="Y375" s="818"/>
      <c r="Z375" s="818"/>
      <c r="AA375" s="818"/>
      <c r="AB375" s="818"/>
      <c r="AC375" s="818"/>
      <c r="AD375" s="818"/>
      <c r="AE375" s="818"/>
      <c r="AF375" s="818"/>
      <c r="AG375" s="818"/>
      <c r="AH375" s="818"/>
      <c r="AI375" s="818"/>
      <c r="AJ375" s="818"/>
      <c r="AK375" s="818"/>
      <c r="AL375" s="818"/>
    </row>
    <row r="376" spans="2:38">
      <c r="B376" s="820"/>
      <c r="C376" s="821" t="s">
        <v>264</v>
      </c>
      <c r="D376" s="822" t="s">
        <v>236</v>
      </c>
      <c r="E376" s="748"/>
      <c r="F376" s="748"/>
      <c r="G376" s="748"/>
      <c r="H376" s="748"/>
      <c r="I376" s="748"/>
      <c r="J376" s="748"/>
      <c r="K376" s="748"/>
      <c r="L376" s="748"/>
      <c r="M376" s="748"/>
      <c r="N376" s="748"/>
      <c r="O376" s="748"/>
      <c r="P376" s="748"/>
      <c r="Q376" s="748"/>
      <c r="R376" s="748"/>
      <c r="S376" s="748"/>
      <c r="U376" s="820"/>
      <c r="V376" s="821" t="s">
        <v>264</v>
      </c>
      <c r="W376" s="822" t="s">
        <v>1730</v>
      </c>
      <c r="X376" s="748"/>
      <c r="Y376" s="748"/>
      <c r="Z376" s="748"/>
      <c r="AA376" s="748"/>
      <c r="AB376" s="748"/>
      <c r="AC376" s="748"/>
      <c r="AD376" s="748"/>
      <c r="AE376" s="748"/>
      <c r="AF376" s="748"/>
      <c r="AG376" s="748"/>
      <c r="AH376" s="748"/>
      <c r="AI376" s="748"/>
      <c r="AJ376" s="748"/>
      <c r="AK376" s="748"/>
      <c r="AL376" s="748"/>
    </row>
    <row r="377" spans="2:38">
      <c r="B377" s="820"/>
      <c r="C377" s="821" t="s">
        <v>265</v>
      </c>
      <c r="D377" s="822" t="s">
        <v>236</v>
      </c>
      <c r="E377" s="748"/>
      <c r="F377" s="748"/>
      <c r="G377" s="748"/>
      <c r="H377" s="748"/>
      <c r="I377" s="748"/>
      <c r="J377" s="748"/>
      <c r="K377" s="748"/>
      <c r="L377" s="748"/>
      <c r="M377" s="748"/>
      <c r="N377" s="748"/>
      <c r="O377" s="748"/>
      <c r="P377" s="748"/>
      <c r="Q377" s="748"/>
      <c r="R377" s="748"/>
      <c r="S377" s="748"/>
      <c r="U377" s="820"/>
      <c r="V377" s="821" t="s">
        <v>265</v>
      </c>
      <c r="W377" s="822" t="s">
        <v>1730</v>
      </c>
      <c r="X377" s="748"/>
      <c r="Y377" s="748"/>
      <c r="Z377" s="748"/>
      <c r="AA377" s="748"/>
      <c r="AB377" s="748"/>
      <c r="AC377" s="748"/>
      <c r="AD377" s="748"/>
      <c r="AE377" s="748"/>
      <c r="AF377" s="748"/>
      <c r="AG377" s="748"/>
      <c r="AH377" s="748"/>
      <c r="AI377" s="748"/>
      <c r="AJ377" s="748"/>
      <c r="AK377" s="748"/>
      <c r="AL377" s="748"/>
    </row>
    <row r="378" spans="2:38">
      <c r="B378" s="806">
        <v>11</v>
      </c>
      <c r="C378" s="772" t="s">
        <v>266</v>
      </c>
      <c r="D378" s="800" t="s">
        <v>267</v>
      </c>
      <c r="E378" s="801"/>
      <c r="F378" s="801"/>
      <c r="G378" s="801"/>
      <c r="H378" s="801"/>
      <c r="I378" s="801"/>
      <c r="J378" s="801"/>
      <c r="K378" s="801"/>
      <c r="L378" s="801"/>
      <c r="M378" s="801"/>
      <c r="N378" s="801"/>
      <c r="O378" s="801"/>
      <c r="P378" s="801"/>
      <c r="Q378" s="801"/>
      <c r="R378" s="801"/>
      <c r="S378" s="801"/>
      <c r="U378" s="806"/>
      <c r="V378" s="772" t="s">
        <v>266</v>
      </c>
      <c r="W378" s="800" t="s">
        <v>1730</v>
      </c>
      <c r="X378" s="742">
        <v>0</v>
      </c>
      <c r="Y378" s="742">
        <v>0</v>
      </c>
      <c r="Z378" s="742">
        <v>0</v>
      </c>
      <c r="AA378" s="742">
        <v>0</v>
      </c>
      <c r="AB378" s="742">
        <v>0</v>
      </c>
      <c r="AC378" s="742">
        <v>0</v>
      </c>
      <c r="AD378" s="742">
        <v>0</v>
      </c>
      <c r="AE378" s="742">
        <v>0</v>
      </c>
      <c r="AF378" s="742">
        <v>0</v>
      </c>
      <c r="AG378" s="742">
        <v>0</v>
      </c>
      <c r="AH378" s="742">
        <v>0</v>
      </c>
      <c r="AI378" s="742">
        <v>0</v>
      </c>
      <c r="AJ378" s="742">
        <v>0</v>
      </c>
      <c r="AK378" s="742">
        <v>0</v>
      </c>
      <c r="AL378" s="742">
        <v>0</v>
      </c>
    </row>
    <row r="379" spans="2:38">
      <c r="B379" s="806">
        <v>12</v>
      </c>
      <c r="C379" s="772" t="s">
        <v>982</v>
      </c>
      <c r="D379" s="800" t="s">
        <v>5</v>
      </c>
      <c r="E379" s="801"/>
      <c r="F379" s="801"/>
      <c r="G379" s="801"/>
      <c r="H379" s="801"/>
      <c r="I379" s="801"/>
      <c r="J379" s="801"/>
      <c r="K379" s="801"/>
      <c r="L379" s="801"/>
      <c r="M379" s="801"/>
      <c r="N379" s="801"/>
      <c r="O379" s="801"/>
      <c r="P379" s="801"/>
      <c r="Q379" s="801"/>
      <c r="R379" s="801"/>
      <c r="S379" s="801"/>
      <c r="U379" s="806"/>
      <c r="V379" s="772" t="s">
        <v>982</v>
      </c>
      <c r="W379" s="800" t="s">
        <v>5</v>
      </c>
      <c r="X379" s="742">
        <v>689.0186153705306</v>
      </c>
      <c r="Y379" s="742">
        <v>649.05480614387216</v>
      </c>
      <c r="Z379" s="742">
        <v>697.64705863047152</v>
      </c>
      <c r="AA379" s="742">
        <v>607.17244211796378</v>
      </c>
      <c r="AB379" s="742">
        <v>743.29892341099071</v>
      </c>
      <c r="AC379" s="742">
        <v>804.53038648699874</v>
      </c>
      <c r="AD379" s="742">
        <v>669.0699224486151</v>
      </c>
      <c r="AE379" s="742">
        <v>689.26176609217509</v>
      </c>
      <c r="AF379" s="742">
        <v>702.61954310168892</v>
      </c>
      <c r="AG379" s="742">
        <v>708.85063449181928</v>
      </c>
      <c r="AH379" s="742">
        <v>715.08172588194952</v>
      </c>
      <c r="AI379" s="742">
        <v>721.31281727207761</v>
      </c>
      <c r="AJ379" s="742">
        <v>727.54390866220797</v>
      </c>
      <c r="AK379" s="742">
        <v>733.77500005233594</v>
      </c>
      <c r="AL379" s="742">
        <v>0</v>
      </c>
    </row>
    <row r="380" spans="2:38">
      <c r="B380" s="820"/>
      <c r="C380" s="821" t="s">
        <v>720</v>
      </c>
      <c r="D380" s="806" t="s">
        <v>721</v>
      </c>
      <c r="E380" s="823">
        <v>1.0857596707737096</v>
      </c>
      <c r="F380" s="823">
        <v>1.1482216405436922</v>
      </c>
      <c r="G380" s="823">
        <v>1.0740739866658782</v>
      </c>
      <c r="H380" s="823">
        <v>1.2333658536585344</v>
      </c>
      <c r="I380" s="823">
        <v>0.95813052631578777</v>
      </c>
      <c r="J380" s="823">
        <v>1.0596321303841658</v>
      </c>
      <c r="K380" s="823">
        <v>1.0799999999999981</v>
      </c>
      <c r="L380" s="824">
        <v>1.0913119726202523</v>
      </c>
      <c r="M380" s="825">
        <v>1.0358166100780437</v>
      </c>
      <c r="N380" s="825">
        <v>1.0195927812388135</v>
      </c>
      <c r="O380" s="825">
        <v>1.003368952399569</v>
      </c>
      <c r="P380" s="825">
        <v>0.98714512356033879</v>
      </c>
      <c r="Q380" s="825">
        <v>0.97092129472110855</v>
      </c>
      <c r="R380" s="825">
        <v>0.9546974658818641</v>
      </c>
      <c r="S380" s="748"/>
      <c r="U380" s="820"/>
      <c r="V380" s="821" t="s">
        <v>720</v>
      </c>
      <c r="W380" s="822" t="s">
        <v>1730</v>
      </c>
      <c r="X380" s="748">
        <v>9.8128242636173155</v>
      </c>
      <c r="Y380" s="748">
        <v>10.377339919347508</v>
      </c>
      <c r="Z380" s="748">
        <v>9.7072119742341769</v>
      </c>
      <c r="AA380" s="748">
        <v>11.146852015670396</v>
      </c>
      <c r="AB380" s="748">
        <v>8.6593439869102653</v>
      </c>
      <c r="AC380" s="748">
        <v>9.5766900902965677</v>
      </c>
      <c r="AD380" s="748">
        <v>9.7607698001480205</v>
      </c>
      <c r="AE380" s="748">
        <v>9.8630045786034639</v>
      </c>
      <c r="AF380" s="748">
        <v>9.3614513760569302</v>
      </c>
      <c r="AG380" s="748">
        <v>9.2148244699673665</v>
      </c>
      <c r="AH380" s="748">
        <v>9.0681975638776731</v>
      </c>
      <c r="AI380" s="748">
        <v>8.9215706577881093</v>
      </c>
      <c r="AJ380" s="748">
        <v>8.7749437516985456</v>
      </c>
      <c r="AK380" s="748">
        <v>8.6283168456088521</v>
      </c>
      <c r="AL380" s="748">
        <v>0</v>
      </c>
    </row>
    <row r="381" spans="2:38">
      <c r="B381" s="820"/>
      <c r="C381" s="821" t="s">
        <v>722</v>
      </c>
      <c r="D381" s="806" t="s">
        <v>721</v>
      </c>
      <c r="E381" s="823">
        <v>64.016247054514267</v>
      </c>
      <c r="F381" s="823">
        <v>60.150002318981414</v>
      </c>
      <c r="G381" s="823">
        <v>64.849914993928138</v>
      </c>
      <c r="H381" s="823">
        <v>56.085294069192749</v>
      </c>
      <c r="I381" s="823">
        <v>69.726110599078339</v>
      </c>
      <c r="J381" s="823">
        <v>73.992118017822222</v>
      </c>
      <c r="K381" s="823">
        <v>62.523000000000003</v>
      </c>
      <c r="L381" s="824">
        <v>64.477526721931014</v>
      </c>
      <c r="M381" s="825">
        <v>67.447379118776553</v>
      </c>
      <c r="N381" s="825">
        <v>68.067870085953246</v>
      </c>
      <c r="O381" s="825">
        <v>68.688361053129938</v>
      </c>
      <c r="P381" s="825">
        <v>69.308852020306404</v>
      </c>
      <c r="Q381" s="825">
        <v>69.929342987483096</v>
      </c>
      <c r="R381" s="825">
        <v>70.549833954659562</v>
      </c>
      <c r="S381" s="748"/>
      <c r="U381" s="820"/>
      <c r="V381" s="821" t="s">
        <v>722</v>
      </c>
      <c r="W381" s="822" t="s">
        <v>1730</v>
      </c>
      <c r="X381" s="748">
        <v>657.99119035144781</v>
      </c>
      <c r="Y381" s="748">
        <v>618.25198206020059</v>
      </c>
      <c r="Z381" s="748">
        <v>666.56004880617172</v>
      </c>
      <c r="AA381" s="748">
        <v>576.47286593313004</v>
      </c>
      <c r="AB381" s="748">
        <v>716.68004018721945</v>
      </c>
      <c r="AC381" s="748">
        <v>760.52821043557913</v>
      </c>
      <c r="AD381" s="748">
        <v>642.64284595300262</v>
      </c>
      <c r="AE381" s="748">
        <v>662.73245481810727</v>
      </c>
      <c r="AF381" s="748">
        <v>693.25809172563197</v>
      </c>
      <c r="AG381" s="748">
        <v>699.63581002185197</v>
      </c>
      <c r="AH381" s="748">
        <v>706.01352831807185</v>
      </c>
      <c r="AI381" s="748">
        <v>712.39124661428946</v>
      </c>
      <c r="AJ381" s="748">
        <v>718.76896491050945</v>
      </c>
      <c r="AK381" s="748">
        <v>725.14668320672706</v>
      </c>
      <c r="AL381" s="748">
        <v>0</v>
      </c>
    </row>
    <row r="382" spans="2:38">
      <c r="B382" s="820"/>
      <c r="C382" s="821" t="s">
        <v>723</v>
      </c>
      <c r="D382" s="806" t="s">
        <v>721</v>
      </c>
      <c r="E382" s="823">
        <v>3.1058846323416622</v>
      </c>
      <c r="F382" s="823">
        <v>2.9903554681682305</v>
      </c>
      <c r="G382" s="823">
        <v>3.1300700093534761</v>
      </c>
      <c r="H382" s="823">
        <v>2.8625806451612905</v>
      </c>
      <c r="I382" s="823">
        <v>2.6293333333333337</v>
      </c>
      <c r="J382" s="823">
        <v>5.04</v>
      </c>
      <c r="K382" s="823">
        <v>2.44</v>
      </c>
      <c r="L382" s="823">
        <v>2.44</v>
      </c>
      <c r="M382" s="823">
        <v>0</v>
      </c>
      <c r="N382" s="823">
        <v>0</v>
      </c>
      <c r="O382" s="823">
        <v>0</v>
      </c>
      <c r="P382" s="823">
        <v>0</v>
      </c>
      <c r="Q382" s="823">
        <v>0</v>
      </c>
      <c r="R382" s="823">
        <v>0</v>
      </c>
      <c r="S382" s="748"/>
      <c r="U382" s="820"/>
      <c r="V382" s="821" t="s">
        <v>723</v>
      </c>
      <c r="W382" s="822" t="s">
        <v>1730</v>
      </c>
      <c r="X382" s="748">
        <v>21.214600755465458</v>
      </c>
      <c r="Y382" s="748">
        <v>20.425484164324036</v>
      </c>
      <c r="Z382" s="748">
        <v>21.379797850065589</v>
      </c>
      <c r="AA382" s="748">
        <v>19.552724169163241</v>
      </c>
      <c r="AB382" s="748">
        <v>17.959539236861055</v>
      </c>
      <c r="AC382" s="748">
        <v>34.425485961123108</v>
      </c>
      <c r="AD382" s="748">
        <v>16.66630669546436</v>
      </c>
      <c r="AE382" s="748">
        <v>16.66630669546436</v>
      </c>
      <c r="AF382" s="748">
        <v>0</v>
      </c>
      <c r="AG382" s="748">
        <v>0</v>
      </c>
      <c r="AH382" s="748">
        <v>0</v>
      </c>
      <c r="AI382" s="748">
        <v>0</v>
      </c>
      <c r="AJ382" s="748">
        <v>0</v>
      </c>
      <c r="AK382" s="748">
        <v>0</v>
      </c>
      <c r="AL382" s="748">
        <v>0</v>
      </c>
    </row>
    <row r="383" spans="2:38">
      <c r="B383" s="820"/>
      <c r="C383" s="821" t="s">
        <v>724</v>
      </c>
      <c r="D383" s="826" t="s">
        <v>1732</v>
      </c>
      <c r="E383" s="748"/>
      <c r="F383" s="748"/>
      <c r="G383" s="748"/>
      <c r="H383" s="748"/>
      <c r="I383" s="748"/>
      <c r="J383" s="748"/>
      <c r="K383" s="748"/>
      <c r="L383" s="748"/>
      <c r="M383" s="748"/>
      <c r="N383" s="748"/>
      <c r="O383" s="748"/>
      <c r="P383" s="748"/>
      <c r="Q383" s="748"/>
      <c r="R383" s="748"/>
      <c r="S383" s="748"/>
      <c r="U383" s="820"/>
      <c r="V383" s="821" t="s">
        <v>724</v>
      </c>
      <c r="W383" s="822" t="s">
        <v>1730</v>
      </c>
      <c r="X383" s="748">
        <v>0</v>
      </c>
      <c r="Y383" s="748">
        <v>0</v>
      </c>
      <c r="Z383" s="748">
        <v>0</v>
      </c>
      <c r="AA383" s="748">
        <v>0</v>
      </c>
      <c r="AB383" s="748">
        <v>0</v>
      </c>
      <c r="AC383" s="748">
        <v>0</v>
      </c>
      <c r="AD383" s="748">
        <v>0</v>
      </c>
      <c r="AE383" s="748">
        <v>0</v>
      </c>
      <c r="AF383" s="748">
        <v>0</v>
      </c>
      <c r="AG383" s="748">
        <v>0</v>
      </c>
      <c r="AH383" s="748">
        <v>0</v>
      </c>
      <c r="AI383" s="748">
        <v>0</v>
      </c>
      <c r="AJ383" s="748">
        <v>0</v>
      </c>
      <c r="AK383" s="748">
        <v>0</v>
      </c>
      <c r="AL383" s="748">
        <v>0</v>
      </c>
    </row>
    <row r="384" spans="2:38">
      <c r="B384" s="806">
        <v>13</v>
      </c>
      <c r="C384" s="798" t="s">
        <v>327</v>
      </c>
      <c r="D384" s="800" t="s">
        <v>270</v>
      </c>
      <c r="E384" s="801"/>
      <c r="F384" s="801"/>
      <c r="G384" s="801"/>
      <c r="H384" s="801"/>
      <c r="I384" s="801"/>
      <c r="J384" s="801"/>
      <c r="K384" s="801"/>
      <c r="L384" s="801"/>
      <c r="M384" s="801"/>
      <c r="N384" s="801"/>
      <c r="O384" s="801"/>
      <c r="P384" s="801"/>
      <c r="Q384" s="801"/>
      <c r="R384" s="801"/>
      <c r="S384" s="801"/>
      <c r="U384" s="806"/>
      <c r="V384" s="798" t="s">
        <v>327</v>
      </c>
      <c r="W384" s="800" t="s">
        <v>270</v>
      </c>
      <c r="X384" s="801"/>
      <c r="Y384" s="801"/>
      <c r="Z384" s="801"/>
      <c r="AA384" s="801"/>
      <c r="AB384" s="801"/>
      <c r="AC384" s="801"/>
      <c r="AD384" s="801"/>
      <c r="AE384" s="801"/>
      <c r="AF384" s="801"/>
      <c r="AG384" s="801"/>
      <c r="AH384" s="801"/>
      <c r="AI384" s="801"/>
      <c r="AJ384" s="801"/>
      <c r="AK384" s="801"/>
      <c r="AL384" s="801"/>
    </row>
    <row r="387" spans="2:38">
      <c r="B387" s="811" t="s">
        <v>1714</v>
      </c>
      <c r="C387" s="812"/>
      <c r="D387" s="812"/>
      <c r="U387" s="811"/>
      <c r="V387" s="812"/>
      <c r="W387" s="812"/>
    </row>
    <row r="388" spans="2:38">
      <c r="B388" s="813" t="s">
        <v>10</v>
      </c>
      <c r="C388" s="813" t="s">
        <v>12</v>
      </c>
      <c r="D388" s="813" t="s">
        <v>26</v>
      </c>
      <c r="E388" s="734">
        <v>2017</v>
      </c>
      <c r="F388" s="734">
        <v>2018</v>
      </c>
      <c r="G388" s="734">
        <v>2019</v>
      </c>
      <c r="H388" s="734">
        <v>2020</v>
      </c>
      <c r="I388" s="734">
        <v>2021</v>
      </c>
      <c r="J388" s="734">
        <v>2022</v>
      </c>
      <c r="K388" s="734">
        <v>2023</v>
      </c>
      <c r="L388" s="734">
        <v>2024</v>
      </c>
      <c r="M388" s="734">
        <v>2025</v>
      </c>
      <c r="N388" s="734">
        <v>2026</v>
      </c>
      <c r="O388" s="734">
        <v>2027</v>
      </c>
      <c r="P388" s="734">
        <v>2028</v>
      </c>
      <c r="Q388" s="734">
        <v>2029</v>
      </c>
      <c r="R388" s="734">
        <v>2030</v>
      </c>
      <c r="S388" s="735">
        <v>2031</v>
      </c>
      <c r="U388" s="813"/>
      <c r="V388" s="813" t="s">
        <v>12</v>
      </c>
      <c r="W388" s="813" t="s">
        <v>26</v>
      </c>
      <c r="X388" s="734">
        <v>2017</v>
      </c>
      <c r="Y388" s="734">
        <v>2018</v>
      </c>
      <c r="Z388" s="734">
        <v>2019</v>
      </c>
      <c r="AA388" s="734">
        <v>2020</v>
      </c>
      <c r="AB388" s="734">
        <v>2021</v>
      </c>
      <c r="AC388" s="734">
        <v>2022</v>
      </c>
      <c r="AD388" s="734">
        <v>2023</v>
      </c>
      <c r="AE388" s="734">
        <v>2024</v>
      </c>
      <c r="AF388" s="734">
        <v>2025</v>
      </c>
      <c r="AG388" s="734">
        <v>2026</v>
      </c>
      <c r="AH388" s="734">
        <v>2027</v>
      </c>
      <c r="AI388" s="734">
        <v>2028</v>
      </c>
      <c r="AJ388" s="734">
        <v>2029</v>
      </c>
      <c r="AK388" s="734">
        <v>2030</v>
      </c>
      <c r="AL388" s="735">
        <v>2031</v>
      </c>
    </row>
    <row r="389" spans="2:38">
      <c r="B389" s="806">
        <v>1</v>
      </c>
      <c r="C389" s="772" t="s">
        <v>227</v>
      </c>
      <c r="D389" s="800" t="s">
        <v>228</v>
      </c>
      <c r="E389" s="814"/>
      <c r="F389" s="814"/>
      <c r="G389" s="814"/>
      <c r="H389" s="814"/>
      <c r="I389" s="814"/>
      <c r="J389" s="814"/>
      <c r="K389" s="814"/>
      <c r="L389" s="814"/>
      <c r="M389" s="814"/>
      <c r="N389" s="814"/>
      <c r="O389" s="814"/>
      <c r="P389" s="814"/>
      <c r="Q389" s="814"/>
      <c r="R389" s="814"/>
      <c r="S389" s="801"/>
      <c r="U389" s="806"/>
      <c r="V389" s="772" t="s">
        <v>227</v>
      </c>
      <c r="W389" s="800" t="s">
        <v>1730</v>
      </c>
      <c r="X389" s="815">
        <v>0</v>
      </c>
      <c r="Y389" s="815">
        <v>0</v>
      </c>
      <c r="Z389" s="815">
        <v>0</v>
      </c>
      <c r="AA389" s="815">
        <v>0</v>
      </c>
      <c r="AB389" s="815">
        <v>0</v>
      </c>
      <c r="AC389" s="815">
        <v>0</v>
      </c>
      <c r="AD389" s="815">
        <v>0</v>
      </c>
      <c r="AE389" s="815">
        <v>0</v>
      </c>
      <c r="AF389" s="815">
        <v>0</v>
      </c>
      <c r="AG389" s="815">
        <v>0</v>
      </c>
      <c r="AH389" s="815">
        <v>0</v>
      </c>
      <c r="AI389" s="815">
        <v>0</v>
      </c>
      <c r="AJ389" s="815">
        <v>0</v>
      </c>
      <c r="AK389" s="815">
        <v>0</v>
      </c>
      <c r="AL389" s="815">
        <v>0</v>
      </c>
    </row>
    <row r="390" spans="2:38">
      <c r="B390" s="806">
        <v>2</v>
      </c>
      <c r="C390" s="772" t="s">
        <v>230</v>
      </c>
      <c r="D390" s="800" t="s">
        <v>1731</v>
      </c>
      <c r="E390" s="801"/>
      <c r="F390" s="801"/>
      <c r="G390" s="801"/>
      <c r="H390" s="801"/>
      <c r="I390" s="801"/>
      <c r="J390" s="801"/>
      <c r="K390" s="801"/>
      <c r="L390" s="801"/>
      <c r="M390" s="801"/>
      <c r="N390" s="801"/>
      <c r="O390" s="801"/>
      <c r="P390" s="801"/>
      <c r="Q390" s="801"/>
      <c r="R390" s="801"/>
      <c r="S390" s="801"/>
      <c r="U390" s="806"/>
      <c r="V390" s="772" t="s">
        <v>230</v>
      </c>
      <c r="W390" s="800" t="s">
        <v>1730</v>
      </c>
      <c r="X390" s="815">
        <v>0</v>
      </c>
      <c r="Y390" s="815">
        <v>0</v>
      </c>
      <c r="Z390" s="815">
        <v>0</v>
      </c>
      <c r="AA390" s="815">
        <v>0</v>
      </c>
      <c r="AB390" s="815">
        <v>0</v>
      </c>
      <c r="AC390" s="815">
        <v>0</v>
      </c>
      <c r="AD390" s="815">
        <v>0</v>
      </c>
      <c r="AE390" s="815">
        <v>0</v>
      </c>
      <c r="AF390" s="815">
        <v>0</v>
      </c>
      <c r="AG390" s="815">
        <v>0</v>
      </c>
      <c r="AH390" s="815">
        <v>0</v>
      </c>
      <c r="AI390" s="815">
        <v>0</v>
      </c>
      <c r="AJ390" s="815">
        <v>0</v>
      </c>
      <c r="AK390" s="815">
        <v>0</v>
      </c>
      <c r="AL390" s="815">
        <v>0</v>
      </c>
    </row>
    <row r="391" spans="2:38">
      <c r="B391" s="806">
        <v>3</v>
      </c>
      <c r="C391" s="772" t="s">
        <v>322</v>
      </c>
      <c r="D391" s="800" t="s">
        <v>5</v>
      </c>
      <c r="E391" s="801"/>
      <c r="F391" s="801"/>
      <c r="G391" s="801"/>
      <c r="H391" s="801"/>
      <c r="I391" s="801"/>
      <c r="J391" s="801"/>
      <c r="K391" s="801"/>
      <c r="L391" s="801"/>
      <c r="M391" s="801"/>
      <c r="N391" s="801"/>
      <c r="O391" s="801"/>
      <c r="P391" s="801"/>
      <c r="Q391" s="801"/>
      <c r="R391" s="801"/>
      <c r="S391" s="801"/>
      <c r="U391" s="806"/>
      <c r="V391" s="772" t="s">
        <v>322</v>
      </c>
      <c r="W391" s="800" t="s">
        <v>5</v>
      </c>
      <c r="X391" s="816">
        <v>0</v>
      </c>
      <c r="Y391" s="816">
        <v>0</v>
      </c>
      <c r="Z391" s="816">
        <v>0</v>
      </c>
      <c r="AA391" s="816">
        <v>0</v>
      </c>
      <c r="AB391" s="816">
        <v>0</v>
      </c>
      <c r="AC391" s="816">
        <v>0</v>
      </c>
      <c r="AD391" s="816">
        <v>0</v>
      </c>
      <c r="AE391" s="816">
        <v>0</v>
      </c>
      <c r="AF391" s="816">
        <v>0</v>
      </c>
      <c r="AG391" s="816">
        <v>0</v>
      </c>
      <c r="AH391" s="816">
        <v>0</v>
      </c>
      <c r="AI391" s="816">
        <v>0</v>
      </c>
      <c r="AJ391" s="816">
        <v>0</v>
      </c>
      <c r="AK391" s="816">
        <v>0</v>
      </c>
      <c r="AL391" s="816">
        <v>0</v>
      </c>
    </row>
    <row r="392" spans="2:38">
      <c r="B392" s="806">
        <v>4</v>
      </c>
      <c r="C392" s="793" t="s">
        <v>233</v>
      </c>
      <c r="D392" s="817" t="s">
        <v>5</v>
      </c>
      <c r="E392" s="818"/>
      <c r="F392" s="818"/>
      <c r="G392" s="818"/>
      <c r="H392" s="818"/>
      <c r="I392" s="818"/>
      <c r="J392" s="818"/>
      <c r="K392" s="818"/>
      <c r="L392" s="818"/>
      <c r="M392" s="818"/>
      <c r="N392" s="818"/>
      <c r="O392" s="818"/>
      <c r="P392" s="818"/>
      <c r="Q392" s="818"/>
      <c r="R392" s="818"/>
      <c r="S392" s="818"/>
      <c r="U392" s="806"/>
      <c r="V392" s="793" t="s">
        <v>233</v>
      </c>
      <c r="W392" s="817" t="s">
        <v>5</v>
      </c>
      <c r="X392" s="818">
        <v>0</v>
      </c>
      <c r="Y392" s="818">
        <v>0</v>
      </c>
      <c r="Z392" s="818">
        <v>0</v>
      </c>
      <c r="AA392" s="818">
        <v>0</v>
      </c>
      <c r="AB392" s="818">
        <v>0</v>
      </c>
      <c r="AC392" s="818">
        <v>0</v>
      </c>
      <c r="AD392" s="818">
        <v>0</v>
      </c>
      <c r="AE392" s="818">
        <v>0</v>
      </c>
      <c r="AF392" s="818">
        <v>0</v>
      </c>
      <c r="AG392" s="818">
        <v>0</v>
      </c>
      <c r="AH392" s="818">
        <v>0</v>
      </c>
      <c r="AI392" s="818">
        <v>0</v>
      </c>
      <c r="AJ392" s="818">
        <v>0</v>
      </c>
      <c r="AK392" s="818">
        <v>0</v>
      </c>
      <c r="AL392" s="818">
        <v>0</v>
      </c>
    </row>
    <row r="393" spans="2:38">
      <c r="B393" s="820"/>
      <c r="C393" s="821" t="s">
        <v>245</v>
      </c>
      <c r="D393" s="822" t="s">
        <v>236</v>
      </c>
      <c r="E393" s="748"/>
      <c r="F393" s="748"/>
      <c r="G393" s="748"/>
      <c r="H393" s="748"/>
      <c r="I393" s="748"/>
      <c r="J393" s="748"/>
      <c r="K393" s="748"/>
      <c r="L393" s="748"/>
      <c r="M393" s="748"/>
      <c r="N393" s="748"/>
      <c r="O393" s="748"/>
      <c r="P393" s="748"/>
      <c r="Q393" s="748"/>
      <c r="R393" s="748"/>
      <c r="S393" s="748"/>
      <c r="U393" s="820"/>
      <c r="V393" s="821" t="s">
        <v>245</v>
      </c>
      <c r="W393" s="822" t="s">
        <v>1730</v>
      </c>
      <c r="X393" s="768">
        <v>0</v>
      </c>
      <c r="Y393" s="768">
        <v>0</v>
      </c>
      <c r="Z393" s="768">
        <v>0</v>
      </c>
      <c r="AA393" s="768">
        <v>0</v>
      </c>
      <c r="AB393" s="768">
        <v>0</v>
      </c>
      <c r="AC393" s="768">
        <v>0</v>
      </c>
      <c r="AD393" s="768">
        <v>0</v>
      </c>
      <c r="AE393" s="768">
        <v>0</v>
      </c>
      <c r="AF393" s="768">
        <v>0</v>
      </c>
      <c r="AG393" s="768">
        <v>0</v>
      </c>
      <c r="AH393" s="768">
        <v>0</v>
      </c>
      <c r="AI393" s="768">
        <v>0</v>
      </c>
      <c r="AJ393" s="768">
        <v>0</v>
      </c>
      <c r="AK393" s="768">
        <v>0</v>
      </c>
      <c r="AL393" s="768">
        <v>0</v>
      </c>
    </row>
    <row r="394" spans="2:38">
      <c r="B394" s="820"/>
      <c r="C394" s="821" t="s">
        <v>332</v>
      </c>
      <c r="D394" s="822" t="s">
        <v>236</v>
      </c>
      <c r="E394" s="748"/>
      <c r="F394" s="748"/>
      <c r="G394" s="748"/>
      <c r="H394" s="748"/>
      <c r="I394" s="748"/>
      <c r="J394" s="748"/>
      <c r="K394" s="748"/>
      <c r="L394" s="748"/>
      <c r="M394" s="748"/>
      <c r="N394" s="748"/>
      <c r="O394" s="748"/>
      <c r="P394" s="748"/>
      <c r="Q394" s="748"/>
      <c r="R394" s="748"/>
      <c r="S394" s="748"/>
      <c r="U394" s="820"/>
      <c r="V394" s="821" t="s">
        <v>332</v>
      </c>
      <c r="W394" s="822" t="s">
        <v>1730</v>
      </c>
      <c r="X394" s="768">
        <v>0</v>
      </c>
      <c r="Y394" s="768">
        <v>0</v>
      </c>
      <c r="Z394" s="768">
        <v>0</v>
      </c>
      <c r="AA394" s="768">
        <v>0</v>
      </c>
      <c r="AB394" s="768">
        <v>0</v>
      </c>
      <c r="AC394" s="768">
        <v>0</v>
      </c>
      <c r="AD394" s="768">
        <v>0</v>
      </c>
      <c r="AE394" s="768">
        <v>0</v>
      </c>
      <c r="AF394" s="768">
        <v>0</v>
      </c>
      <c r="AG394" s="768">
        <v>0</v>
      </c>
      <c r="AH394" s="768">
        <v>0</v>
      </c>
      <c r="AI394" s="768">
        <v>0</v>
      </c>
      <c r="AJ394" s="768">
        <v>0</v>
      </c>
      <c r="AK394" s="768">
        <v>0</v>
      </c>
      <c r="AL394" s="768">
        <v>0</v>
      </c>
    </row>
    <row r="395" spans="2:38">
      <c r="B395" s="820"/>
      <c r="C395" s="821" t="s">
        <v>238</v>
      </c>
      <c r="D395" s="822" t="s">
        <v>236</v>
      </c>
      <c r="E395" s="748"/>
      <c r="F395" s="748"/>
      <c r="G395" s="748"/>
      <c r="H395" s="748"/>
      <c r="I395" s="748"/>
      <c r="J395" s="748"/>
      <c r="K395" s="748"/>
      <c r="L395" s="748"/>
      <c r="M395" s="748"/>
      <c r="N395" s="748"/>
      <c r="O395" s="748"/>
      <c r="P395" s="748"/>
      <c r="Q395" s="748"/>
      <c r="R395" s="748"/>
      <c r="S395" s="748"/>
      <c r="U395" s="820"/>
      <c r="V395" s="821" t="s">
        <v>238</v>
      </c>
      <c r="W395" s="822" t="s">
        <v>1730</v>
      </c>
      <c r="X395" s="768">
        <v>0</v>
      </c>
      <c r="Y395" s="768">
        <v>0</v>
      </c>
      <c r="Z395" s="768">
        <v>0</v>
      </c>
      <c r="AA395" s="768">
        <v>0</v>
      </c>
      <c r="AB395" s="768">
        <v>0</v>
      </c>
      <c r="AC395" s="768">
        <v>0</v>
      </c>
      <c r="AD395" s="768">
        <v>0</v>
      </c>
      <c r="AE395" s="768">
        <v>0</v>
      </c>
      <c r="AF395" s="768">
        <v>0</v>
      </c>
      <c r="AG395" s="768">
        <v>0</v>
      </c>
      <c r="AH395" s="768">
        <v>0</v>
      </c>
      <c r="AI395" s="768">
        <v>0</v>
      </c>
      <c r="AJ395" s="768">
        <v>0</v>
      </c>
      <c r="AK395" s="768">
        <v>0</v>
      </c>
      <c r="AL395" s="768">
        <v>0</v>
      </c>
    </row>
    <row r="396" spans="2:38">
      <c r="B396" s="820"/>
      <c r="C396" s="821" t="s">
        <v>239</v>
      </c>
      <c r="D396" s="822" t="s">
        <v>236</v>
      </c>
      <c r="E396" s="748"/>
      <c r="F396" s="748"/>
      <c r="G396" s="748"/>
      <c r="H396" s="748"/>
      <c r="I396" s="748"/>
      <c r="J396" s="748"/>
      <c r="K396" s="748"/>
      <c r="L396" s="748"/>
      <c r="M396" s="748"/>
      <c r="N396" s="748"/>
      <c r="O396" s="748"/>
      <c r="P396" s="748"/>
      <c r="Q396" s="748"/>
      <c r="R396" s="748"/>
      <c r="S396" s="748"/>
      <c r="U396" s="820"/>
      <c r="V396" s="821" t="s">
        <v>239</v>
      </c>
      <c r="W396" s="822" t="s">
        <v>1730</v>
      </c>
      <c r="X396" s="768">
        <v>0</v>
      </c>
      <c r="Y396" s="768">
        <v>0</v>
      </c>
      <c r="Z396" s="768">
        <v>0</v>
      </c>
      <c r="AA396" s="768">
        <v>0</v>
      </c>
      <c r="AB396" s="768">
        <v>0</v>
      </c>
      <c r="AC396" s="768">
        <v>0</v>
      </c>
      <c r="AD396" s="768">
        <v>0</v>
      </c>
      <c r="AE396" s="768">
        <v>0</v>
      </c>
      <c r="AF396" s="768">
        <v>0</v>
      </c>
      <c r="AG396" s="768">
        <v>0</v>
      </c>
      <c r="AH396" s="768">
        <v>0</v>
      </c>
      <c r="AI396" s="768">
        <v>0</v>
      </c>
      <c r="AJ396" s="768">
        <v>0</v>
      </c>
      <c r="AK396" s="768">
        <v>0</v>
      </c>
      <c r="AL396" s="768">
        <v>0</v>
      </c>
    </row>
    <row r="397" spans="2:38">
      <c r="B397" s="820"/>
      <c r="C397" s="821" t="s">
        <v>240</v>
      </c>
      <c r="D397" s="822" t="s">
        <v>236</v>
      </c>
      <c r="E397" s="748"/>
      <c r="F397" s="748"/>
      <c r="G397" s="748"/>
      <c r="H397" s="748"/>
      <c r="I397" s="748"/>
      <c r="J397" s="748"/>
      <c r="K397" s="748"/>
      <c r="L397" s="748"/>
      <c r="M397" s="748"/>
      <c r="N397" s="748"/>
      <c r="O397" s="748"/>
      <c r="P397" s="748"/>
      <c r="Q397" s="748"/>
      <c r="R397" s="748"/>
      <c r="S397" s="748"/>
      <c r="U397" s="820"/>
      <c r="V397" s="821" t="s">
        <v>240</v>
      </c>
      <c r="W397" s="822" t="s">
        <v>1730</v>
      </c>
      <c r="X397" s="768">
        <v>0</v>
      </c>
      <c r="Y397" s="768">
        <v>0</v>
      </c>
      <c r="Z397" s="768">
        <v>0</v>
      </c>
      <c r="AA397" s="768">
        <v>0</v>
      </c>
      <c r="AB397" s="768">
        <v>0</v>
      </c>
      <c r="AC397" s="768">
        <v>0</v>
      </c>
      <c r="AD397" s="768">
        <v>0</v>
      </c>
      <c r="AE397" s="768">
        <v>0</v>
      </c>
      <c r="AF397" s="768">
        <v>0</v>
      </c>
      <c r="AG397" s="768">
        <v>0</v>
      </c>
      <c r="AH397" s="768">
        <v>0</v>
      </c>
      <c r="AI397" s="768">
        <v>0</v>
      </c>
      <c r="AJ397" s="768">
        <v>0</v>
      </c>
      <c r="AK397" s="768">
        <v>0</v>
      </c>
      <c r="AL397" s="768">
        <v>0</v>
      </c>
    </row>
    <row r="398" spans="2:38">
      <c r="B398" s="820"/>
      <c r="C398" s="821" t="s">
        <v>241</v>
      </c>
      <c r="D398" s="822" t="s">
        <v>236</v>
      </c>
      <c r="E398" s="748"/>
      <c r="F398" s="748"/>
      <c r="G398" s="748"/>
      <c r="H398" s="748"/>
      <c r="I398" s="748"/>
      <c r="J398" s="748"/>
      <c r="K398" s="748"/>
      <c r="L398" s="748"/>
      <c r="M398" s="748"/>
      <c r="N398" s="748"/>
      <c r="O398" s="748"/>
      <c r="P398" s="748"/>
      <c r="Q398" s="748"/>
      <c r="R398" s="748"/>
      <c r="S398" s="748"/>
      <c r="U398" s="820"/>
      <c r="V398" s="821" t="s">
        <v>241</v>
      </c>
      <c r="W398" s="822" t="s">
        <v>1730</v>
      </c>
      <c r="X398" s="748"/>
      <c r="Y398" s="748"/>
      <c r="Z398" s="748"/>
      <c r="AA398" s="748"/>
      <c r="AB398" s="748"/>
      <c r="AC398" s="748"/>
      <c r="AD398" s="748"/>
      <c r="AE398" s="748"/>
      <c r="AF398" s="748"/>
      <c r="AG398" s="748"/>
      <c r="AH398" s="748"/>
      <c r="AI398" s="748"/>
      <c r="AJ398" s="748"/>
      <c r="AK398" s="748"/>
      <c r="AL398" s="748"/>
    </row>
    <row r="399" spans="2:38">
      <c r="B399" s="820"/>
      <c r="C399" s="821" t="s">
        <v>242</v>
      </c>
      <c r="D399" s="822" t="s">
        <v>236</v>
      </c>
      <c r="E399" s="748"/>
      <c r="F399" s="748"/>
      <c r="G399" s="748"/>
      <c r="H399" s="748"/>
      <c r="I399" s="748"/>
      <c r="J399" s="748"/>
      <c r="K399" s="748"/>
      <c r="L399" s="748"/>
      <c r="M399" s="748"/>
      <c r="N399" s="748"/>
      <c r="O399" s="748"/>
      <c r="P399" s="748"/>
      <c r="Q399" s="748"/>
      <c r="R399" s="748"/>
      <c r="S399" s="748"/>
      <c r="U399" s="820"/>
      <c r="V399" s="821" t="s">
        <v>242</v>
      </c>
      <c r="W399" s="822" t="s">
        <v>1730</v>
      </c>
      <c r="X399" s="748"/>
      <c r="Y399" s="748"/>
      <c r="Z399" s="748"/>
      <c r="AA399" s="748"/>
      <c r="AB399" s="748"/>
      <c r="AC399" s="748"/>
      <c r="AD399" s="748"/>
      <c r="AE399" s="748"/>
      <c r="AF399" s="748"/>
      <c r="AG399" s="748"/>
      <c r="AH399" s="748"/>
      <c r="AI399" s="748"/>
      <c r="AJ399" s="748"/>
      <c r="AK399" s="748"/>
      <c r="AL399" s="748"/>
    </row>
    <row r="400" spans="2:38">
      <c r="B400" s="820"/>
      <c r="C400" s="821" t="s">
        <v>243</v>
      </c>
      <c r="D400" s="822" t="s">
        <v>236</v>
      </c>
      <c r="E400" s="748"/>
      <c r="F400" s="748"/>
      <c r="G400" s="748"/>
      <c r="H400" s="748"/>
      <c r="I400" s="748"/>
      <c r="J400" s="748"/>
      <c r="K400" s="748"/>
      <c r="L400" s="748"/>
      <c r="M400" s="748"/>
      <c r="N400" s="748"/>
      <c r="O400" s="748"/>
      <c r="P400" s="748"/>
      <c r="Q400" s="748"/>
      <c r="R400" s="748"/>
      <c r="S400" s="748"/>
      <c r="U400" s="820"/>
      <c r="V400" s="821" t="s">
        <v>243</v>
      </c>
      <c r="W400" s="822" t="s">
        <v>1730</v>
      </c>
      <c r="X400" s="748"/>
      <c r="Y400" s="748"/>
      <c r="Z400" s="748"/>
      <c r="AA400" s="748"/>
      <c r="AB400" s="748"/>
      <c r="AC400" s="748"/>
      <c r="AD400" s="748"/>
      <c r="AE400" s="748"/>
      <c r="AF400" s="748"/>
      <c r="AG400" s="748"/>
      <c r="AH400" s="748"/>
      <c r="AI400" s="748"/>
      <c r="AJ400" s="748"/>
      <c r="AK400" s="748"/>
      <c r="AL400" s="748"/>
    </row>
    <row r="401" spans="2:38">
      <c r="B401" s="820"/>
      <c r="C401" s="821" t="s">
        <v>244</v>
      </c>
      <c r="D401" s="822" t="s">
        <v>236</v>
      </c>
      <c r="E401" s="748"/>
      <c r="F401" s="748"/>
      <c r="G401" s="748"/>
      <c r="H401" s="748"/>
      <c r="I401" s="748"/>
      <c r="J401" s="748"/>
      <c r="K401" s="748"/>
      <c r="L401" s="748"/>
      <c r="M401" s="748"/>
      <c r="N401" s="748"/>
      <c r="O401" s="748"/>
      <c r="P401" s="748"/>
      <c r="Q401" s="748"/>
      <c r="R401" s="748"/>
      <c r="S401" s="748"/>
      <c r="U401" s="820"/>
      <c r="V401" s="821" t="s">
        <v>244</v>
      </c>
      <c r="W401" s="822" t="s">
        <v>1730</v>
      </c>
      <c r="X401" s="748"/>
      <c r="Y401" s="748"/>
      <c r="Z401" s="748"/>
      <c r="AA401" s="748"/>
      <c r="AB401" s="748"/>
      <c r="AC401" s="748"/>
      <c r="AD401" s="748"/>
      <c r="AE401" s="748"/>
      <c r="AF401" s="748"/>
      <c r="AG401" s="748"/>
      <c r="AH401" s="748"/>
      <c r="AI401" s="748"/>
      <c r="AJ401" s="748"/>
      <c r="AK401" s="748"/>
      <c r="AL401" s="748"/>
    </row>
    <row r="402" spans="2:38">
      <c r="B402" s="806">
        <v>5</v>
      </c>
      <c r="C402" s="793" t="s">
        <v>765</v>
      </c>
      <c r="D402" s="817" t="s">
        <v>5</v>
      </c>
      <c r="E402" s="818"/>
      <c r="F402" s="818"/>
      <c r="G402" s="818"/>
      <c r="H402" s="818"/>
      <c r="I402" s="818"/>
      <c r="J402" s="818"/>
      <c r="K402" s="818"/>
      <c r="L402" s="818"/>
      <c r="M402" s="818"/>
      <c r="N402" s="818"/>
      <c r="O402" s="818"/>
      <c r="P402" s="818"/>
      <c r="Q402" s="818"/>
      <c r="R402" s="818"/>
      <c r="S402" s="818"/>
      <c r="U402" s="806"/>
      <c r="V402" s="793" t="s">
        <v>765</v>
      </c>
      <c r="W402" s="817" t="s">
        <v>5</v>
      </c>
      <c r="X402" s="818"/>
      <c r="Y402" s="818"/>
      <c r="Z402" s="818"/>
      <c r="AA402" s="818"/>
      <c r="AB402" s="818"/>
      <c r="AC402" s="818"/>
      <c r="AD402" s="818"/>
      <c r="AE402" s="818"/>
      <c r="AF402" s="818"/>
      <c r="AG402" s="818"/>
      <c r="AH402" s="818"/>
      <c r="AI402" s="818"/>
      <c r="AJ402" s="818"/>
      <c r="AK402" s="818"/>
      <c r="AL402" s="818"/>
    </row>
    <row r="403" spans="2:38">
      <c r="B403" s="820"/>
      <c r="C403" s="821" t="s">
        <v>766</v>
      </c>
      <c r="D403" s="822" t="s">
        <v>1731</v>
      </c>
      <c r="E403" s="748"/>
      <c r="F403" s="748"/>
      <c r="G403" s="748"/>
      <c r="H403" s="748"/>
      <c r="I403" s="748"/>
      <c r="J403" s="748"/>
      <c r="K403" s="748"/>
      <c r="L403" s="748"/>
      <c r="M403" s="748"/>
      <c r="N403" s="748"/>
      <c r="O403" s="748"/>
      <c r="P403" s="748"/>
      <c r="Q403" s="748"/>
      <c r="R403" s="748"/>
      <c r="S403" s="748"/>
      <c r="U403" s="820"/>
      <c r="V403" s="821" t="s">
        <v>766</v>
      </c>
      <c r="W403" s="822" t="s">
        <v>1730</v>
      </c>
      <c r="X403" s="748"/>
      <c r="Y403" s="748"/>
      <c r="Z403" s="748"/>
      <c r="AA403" s="748"/>
      <c r="AB403" s="748"/>
      <c r="AC403" s="748"/>
      <c r="AD403" s="748"/>
      <c r="AE403" s="748"/>
      <c r="AF403" s="748"/>
      <c r="AG403" s="748"/>
      <c r="AH403" s="748"/>
      <c r="AI403" s="748"/>
      <c r="AJ403" s="748"/>
      <c r="AK403" s="748"/>
      <c r="AL403" s="748"/>
    </row>
    <row r="404" spans="2:38">
      <c r="B404" s="820"/>
      <c r="C404" s="821" t="s">
        <v>977</v>
      </c>
      <c r="D404" s="822" t="s">
        <v>1731</v>
      </c>
      <c r="E404" s="748"/>
      <c r="F404" s="748"/>
      <c r="G404" s="748"/>
      <c r="H404" s="748"/>
      <c r="I404" s="748"/>
      <c r="J404" s="748"/>
      <c r="K404" s="748"/>
      <c r="L404" s="748"/>
      <c r="M404" s="748"/>
      <c r="N404" s="748"/>
      <c r="O404" s="748"/>
      <c r="P404" s="748"/>
      <c r="Q404" s="748"/>
      <c r="R404" s="748"/>
      <c r="S404" s="748"/>
      <c r="U404" s="820"/>
      <c r="V404" s="821" t="s">
        <v>977</v>
      </c>
      <c r="W404" s="822" t="s">
        <v>1730</v>
      </c>
      <c r="X404" s="748"/>
      <c r="Y404" s="748"/>
      <c r="Z404" s="748"/>
      <c r="AA404" s="748"/>
      <c r="AB404" s="748"/>
      <c r="AC404" s="748"/>
      <c r="AD404" s="748"/>
      <c r="AE404" s="748"/>
      <c r="AF404" s="748"/>
      <c r="AG404" s="748"/>
      <c r="AH404" s="748"/>
      <c r="AI404" s="748"/>
      <c r="AJ404" s="748"/>
      <c r="AK404" s="748"/>
      <c r="AL404" s="748"/>
    </row>
    <row r="405" spans="2:38">
      <c r="B405" s="806">
        <v>6</v>
      </c>
      <c r="C405" s="793" t="s">
        <v>979</v>
      </c>
      <c r="D405" s="817" t="s">
        <v>5</v>
      </c>
      <c r="E405" s="818"/>
      <c r="F405" s="818"/>
      <c r="G405" s="818"/>
      <c r="H405" s="818"/>
      <c r="I405" s="818"/>
      <c r="J405" s="818"/>
      <c r="K405" s="818"/>
      <c r="L405" s="818"/>
      <c r="M405" s="818"/>
      <c r="N405" s="818"/>
      <c r="O405" s="818"/>
      <c r="P405" s="818"/>
      <c r="Q405" s="818"/>
      <c r="R405" s="818"/>
      <c r="S405" s="818"/>
      <c r="U405" s="806"/>
      <c r="V405" s="793" t="s">
        <v>979</v>
      </c>
      <c r="W405" s="817" t="s">
        <v>5</v>
      </c>
      <c r="X405" s="818"/>
      <c r="Y405" s="818"/>
      <c r="Z405" s="818"/>
      <c r="AA405" s="818"/>
      <c r="AB405" s="818"/>
      <c r="AC405" s="818"/>
      <c r="AD405" s="818"/>
      <c r="AE405" s="818"/>
      <c r="AF405" s="818"/>
      <c r="AG405" s="818"/>
      <c r="AH405" s="818"/>
      <c r="AI405" s="818"/>
      <c r="AJ405" s="818"/>
      <c r="AK405" s="818"/>
      <c r="AL405" s="818"/>
    </row>
    <row r="406" spans="2:38">
      <c r="B406" s="820"/>
      <c r="C406" s="821" t="s">
        <v>980</v>
      </c>
      <c r="D406" s="822" t="s">
        <v>721</v>
      </c>
      <c r="E406" s="748"/>
      <c r="F406" s="748"/>
      <c r="G406" s="748"/>
      <c r="H406" s="748"/>
      <c r="I406" s="748"/>
      <c r="J406" s="748"/>
      <c r="K406" s="748"/>
      <c r="L406" s="748"/>
      <c r="M406" s="748"/>
      <c r="N406" s="748"/>
      <c r="O406" s="748"/>
      <c r="P406" s="748"/>
      <c r="Q406" s="748"/>
      <c r="R406" s="748"/>
      <c r="S406" s="748"/>
      <c r="U406" s="820"/>
      <c r="V406" s="821" t="s">
        <v>980</v>
      </c>
      <c r="W406" s="822" t="s">
        <v>1730</v>
      </c>
      <c r="X406" s="748"/>
      <c r="Y406" s="748"/>
      <c r="Z406" s="748"/>
      <c r="AA406" s="748"/>
      <c r="AB406" s="748"/>
      <c r="AC406" s="748"/>
      <c r="AD406" s="748"/>
      <c r="AE406" s="748"/>
      <c r="AF406" s="748"/>
      <c r="AG406" s="748"/>
      <c r="AH406" s="748"/>
      <c r="AI406" s="748"/>
      <c r="AJ406" s="748"/>
      <c r="AK406" s="748"/>
      <c r="AL406" s="748"/>
    </row>
    <row r="407" spans="2:38">
      <c r="B407" s="820"/>
      <c r="C407" s="821" t="s">
        <v>981</v>
      </c>
      <c r="D407" s="822" t="s">
        <v>721</v>
      </c>
      <c r="E407" s="748"/>
      <c r="F407" s="748"/>
      <c r="G407" s="748"/>
      <c r="H407" s="748"/>
      <c r="I407" s="748"/>
      <c r="J407" s="748"/>
      <c r="K407" s="748"/>
      <c r="L407" s="748"/>
      <c r="M407" s="748"/>
      <c r="N407" s="748"/>
      <c r="O407" s="748"/>
      <c r="P407" s="748"/>
      <c r="Q407" s="748"/>
      <c r="R407" s="748"/>
      <c r="S407" s="748"/>
      <c r="U407" s="820"/>
      <c r="V407" s="821" t="s">
        <v>981</v>
      </c>
      <c r="W407" s="822" t="s">
        <v>1730</v>
      </c>
      <c r="X407" s="748"/>
      <c r="Y407" s="748"/>
      <c r="Z407" s="748"/>
      <c r="AA407" s="748"/>
      <c r="AB407" s="748"/>
      <c r="AC407" s="748"/>
      <c r="AD407" s="748"/>
      <c r="AE407" s="748"/>
      <c r="AF407" s="748"/>
      <c r="AG407" s="748"/>
      <c r="AH407" s="748"/>
      <c r="AI407" s="748"/>
      <c r="AJ407" s="748"/>
      <c r="AK407" s="748"/>
      <c r="AL407" s="748"/>
    </row>
    <row r="408" spans="2:38">
      <c r="B408" s="806">
        <v>7</v>
      </c>
      <c r="C408" s="793" t="s">
        <v>248</v>
      </c>
      <c r="D408" s="817" t="s">
        <v>5</v>
      </c>
      <c r="E408" s="818"/>
      <c r="F408" s="818"/>
      <c r="G408" s="818"/>
      <c r="H408" s="818"/>
      <c r="I408" s="818"/>
      <c r="J408" s="818"/>
      <c r="K408" s="818"/>
      <c r="L408" s="818"/>
      <c r="M408" s="818"/>
      <c r="N408" s="818"/>
      <c r="O408" s="818"/>
      <c r="P408" s="818"/>
      <c r="Q408" s="818"/>
      <c r="R408" s="818"/>
      <c r="S408" s="818"/>
      <c r="U408" s="806"/>
      <c r="V408" s="793" t="s">
        <v>248</v>
      </c>
      <c r="W408" s="817" t="s">
        <v>5</v>
      </c>
      <c r="X408" s="818"/>
      <c r="Y408" s="818"/>
      <c r="Z408" s="818"/>
      <c r="AA408" s="818"/>
      <c r="AB408" s="818"/>
      <c r="AC408" s="818"/>
      <c r="AD408" s="818"/>
      <c r="AE408" s="818"/>
      <c r="AF408" s="818"/>
      <c r="AG408" s="818"/>
      <c r="AH408" s="818"/>
      <c r="AI408" s="818"/>
      <c r="AJ408" s="818"/>
      <c r="AK408" s="818"/>
      <c r="AL408" s="818"/>
    </row>
    <row r="409" spans="2:38">
      <c r="B409" s="820"/>
      <c r="C409" s="821" t="s">
        <v>250</v>
      </c>
      <c r="D409" s="822" t="s">
        <v>236</v>
      </c>
      <c r="E409" s="748"/>
      <c r="F409" s="748"/>
      <c r="G409" s="748"/>
      <c r="H409" s="748"/>
      <c r="I409" s="748"/>
      <c r="J409" s="748"/>
      <c r="K409" s="748"/>
      <c r="L409" s="748"/>
      <c r="M409" s="748"/>
      <c r="N409" s="748"/>
      <c r="O409" s="748"/>
      <c r="P409" s="748"/>
      <c r="Q409" s="748"/>
      <c r="R409" s="748"/>
      <c r="S409" s="748"/>
      <c r="U409" s="820"/>
      <c r="V409" s="821" t="s">
        <v>250</v>
      </c>
      <c r="W409" s="822" t="s">
        <v>1730</v>
      </c>
      <c r="X409" s="748"/>
      <c r="Y409" s="748"/>
      <c r="Z409" s="748"/>
      <c r="AA409" s="748"/>
      <c r="AB409" s="748"/>
      <c r="AC409" s="748"/>
      <c r="AD409" s="748"/>
      <c r="AE409" s="748"/>
      <c r="AF409" s="748"/>
      <c r="AG409" s="748"/>
      <c r="AH409" s="748"/>
      <c r="AI409" s="748"/>
      <c r="AJ409" s="748"/>
      <c r="AK409" s="748"/>
      <c r="AL409" s="748"/>
    </row>
    <row r="410" spans="2:38">
      <c r="B410" s="820"/>
      <c r="C410" s="821" t="s">
        <v>251</v>
      </c>
      <c r="D410" s="822" t="s">
        <v>236</v>
      </c>
      <c r="E410" s="748"/>
      <c r="F410" s="748"/>
      <c r="G410" s="748"/>
      <c r="H410" s="748"/>
      <c r="I410" s="748"/>
      <c r="J410" s="748"/>
      <c r="K410" s="748"/>
      <c r="L410" s="748"/>
      <c r="M410" s="748"/>
      <c r="N410" s="748"/>
      <c r="O410" s="748"/>
      <c r="P410" s="748"/>
      <c r="Q410" s="748"/>
      <c r="R410" s="748"/>
      <c r="S410" s="748"/>
      <c r="U410" s="820"/>
      <c r="V410" s="821" t="s">
        <v>251</v>
      </c>
      <c r="W410" s="822" t="s">
        <v>1730</v>
      </c>
      <c r="X410" s="748"/>
      <c r="Y410" s="748"/>
      <c r="Z410" s="748"/>
      <c r="AA410" s="748"/>
      <c r="AB410" s="748"/>
      <c r="AC410" s="748"/>
      <c r="AD410" s="748"/>
      <c r="AE410" s="748"/>
      <c r="AF410" s="748"/>
      <c r="AG410" s="748"/>
      <c r="AH410" s="748"/>
      <c r="AI410" s="748"/>
      <c r="AJ410" s="748"/>
      <c r="AK410" s="748"/>
      <c r="AL410" s="748"/>
    </row>
    <row r="411" spans="2:38">
      <c r="B411" s="820"/>
      <c r="C411" s="821" t="s">
        <v>252</v>
      </c>
      <c r="D411" s="822" t="s">
        <v>236</v>
      </c>
      <c r="E411" s="748"/>
      <c r="F411" s="748"/>
      <c r="G411" s="748"/>
      <c r="H411" s="748"/>
      <c r="I411" s="748"/>
      <c r="J411" s="748"/>
      <c r="K411" s="748"/>
      <c r="L411" s="748"/>
      <c r="M411" s="748"/>
      <c r="N411" s="748"/>
      <c r="O411" s="748"/>
      <c r="P411" s="748"/>
      <c r="Q411" s="748"/>
      <c r="R411" s="748"/>
      <c r="S411" s="748"/>
      <c r="U411" s="820"/>
      <c r="V411" s="821" t="s">
        <v>252</v>
      </c>
      <c r="W411" s="822" t="s">
        <v>1730</v>
      </c>
      <c r="X411" s="748"/>
      <c r="Y411" s="748"/>
      <c r="Z411" s="748"/>
      <c r="AA411" s="748"/>
      <c r="AB411" s="748"/>
      <c r="AC411" s="748"/>
      <c r="AD411" s="748"/>
      <c r="AE411" s="748"/>
      <c r="AF411" s="748"/>
      <c r="AG411" s="748"/>
      <c r="AH411" s="748"/>
      <c r="AI411" s="748"/>
      <c r="AJ411" s="748"/>
      <c r="AK411" s="748"/>
      <c r="AL411" s="748"/>
    </row>
    <row r="412" spans="2:38">
      <c r="B412" s="820"/>
      <c r="C412" s="821" t="s">
        <v>253</v>
      </c>
      <c r="D412" s="822" t="s">
        <v>236</v>
      </c>
      <c r="E412" s="748"/>
      <c r="F412" s="748"/>
      <c r="G412" s="748"/>
      <c r="H412" s="748"/>
      <c r="I412" s="748"/>
      <c r="J412" s="748"/>
      <c r="K412" s="748"/>
      <c r="L412" s="748"/>
      <c r="M412" s="748"/>
      <c r="N412" s="748"/>
      <c r="O412" s="748"/>
      <c r="P412" s="748"/>
      <c r="Q412" s="748"/>
      <c r="R412" s="748"/>
      <c r="S412" s="748"/>
      <c r="U412" s="820"/>
      <c r="V412" s="821" t="s">
        <v>253</v>
      </c>
      <c r="W412" s="822" t="s">
        <v>1730</v>
      </c>
      <c r="X412" s="748"/>
      <c r="Y412" s="748"/>
      <c r="Z412" s="748"/>
      <c r="AA412" s="748"/>
      <c r="AB412" s="748"/>
      <c r="AC412" s="748"/>
      <c r="AD412" s="748"/>
      <c r="AE412" s="748"/>
      <c r="AF412" s="748"/>
      <c r="AG412" s="748"/>
      <c r="AH412" s="748"/>
      <c r="AI412" s="748"/>
      <c r="AJ412" s="748"/>
      <c r="AK412" s="748"/>
      <c r="AL412" s="748"/>
    </row>
    <row r="413" spans="2:38">
      <c r="B413" s="806">
        <v>8</v>
      </c>
      <c r="C413" s="772" t="s">
        <v>325</v>
      </c>
      <c r="D413" s="800" t="s">
        <v>5</v>
      </c>
      <c r="E413" s="801"/>
      <c r="F413" s="801"/>
      <c r="G413" s="801"/>
      <c r="H413" s="801"/>
      <c r="I413" s="801"/>
      <c r="J413" s="801"/>
      <c r="K413" s="801"/>
      <c r="L413" s="801"/>
      <c r="M413" s="801"/>
      <c r="N413" s="801"/>
      <c r="O413" s="801"/>
      <c r="P413" s="801"/>
      <c r="Q413" s="801"/>
      <c r="R413" s="801"/>
      <c r="S413" s="801"/>
      <c r="U413" s="806"/>
      <c r="V413" s="772" t="s">
        <v>325</v>
      </c>
      <c r="W413" s="800" t="s">
        <v>5</v>
      </c>
      <c r="X413" s="801"/>
      <c r="Y413" s="801"/>
      <c r="Z413" s="801"/>
      <c r="AA413" s="801"/>
      <c r="AB413" s="801"/>
      <c r="AC413" s="801"/>
      <c r="AD413" s="801"/>
      <c r="AE413" s="801"/>
      <c r="AF413" s="801"/>
      <c r="AG413" s="801"/>
      <c r="AH413" s="801"/>
      <c r="AI413" s="801"/>
      <c r="AJ413" s="801"/>
      <c r="AK413" s="801"/>
      <c r="AL413" s="801"/>
    </row>
    <row r="414" spans="2:38">
      <c r="B414" s="806">
        <v>9</v>
      </c>
      <c r="C414" s="793" t="s">
        <v>254</v>
      </c>
      <c r="D414" s="817" t="s">
        <v>5</v>
      </c>
      <c r="E414" s="818"/>
      <c r="F414" s="818"/>
      <c r="G414" s="818"/>
      <c r="H414" s="818"/>
      <c r="I414" s="818"/>
      <c r="J414" s="818"/>
      <c r="K414" s="818"/>
      <c r="L414" s="818"/>
      <c r="M414" s="818"/>
      <c r="N414" s="818"/>
      <c r="O414" s="818"/>
      <c r="P414" s="818"/>
      <c r="Q414" s="818"/>
      <c r="R414" s="818"/>
      <c r="S414" s="818"/>
      <c r="U414" s="806"/>
      <c r="V414" s="793" t="s">
        <v>254</v>
      </c>
      <c r="W414" s="817" t="s">
        <v>5</v>
      </c>
      <c r="X414" s="818"/>
      <c r="Y414" s="818"/>
      <c r="Z414" s="818"/>
      <c r="AA414" s="818"/>
      <c r="AB414" s="818"/>
      <c r="AC414" s="818"/>
      <c r="AD414" s="818"/>
      <c r="AE414" s="818"/>
      <c r="AF414" s="818"/>
      <c r="AG414" s="818"/>
      <c r="AH414" s="818"/>
      <c r="AI414" s="818"/>
      <c r="AJ414" s="818"/>
      <c r="AK414" s="818"/>
      <c r="AL414" s="818"/>
    </row>
    <row r="415" spans="2:38">
      <c r="B415" s="820"/>
      <c r="C415" s="821" t="s">
        <v>256</v>
      </c>
      <c r="D415" s="822" t="s">
        <v>236</v>
      </c>
      <c r="E415" s="748"/>
      <c r="F415" s="748"/>
      <c r="G415" s="748"/>
      <c r="H415" s="748"/>
      <c r="I415" s="748"/>
      <c r="J415" s="748"/>
      <c r="K415" s="748"/>
      <c r="L415" s="748"/>
      <c r="M415" s="748"/>
      <c r="N415" s="748"/>
      <c r="O415" s="748"/>
      <c r="P415" s="748"/>
      <c r="Q415" s="748"/>
      <c r="R415" s="748"/>
      <c r="S415" s="748"/>
      <c r="U415" s="820"/>
      <c r="V415" s="821" t="s">
        <v>256</v>
      </c>
      <c r="W415" s="822" t="s">
        <v>1730</v>
      </c>
      <c r="X415" s="748"/>
      <c r="Y415" s="748"/>
      <c r="Z415" s="748"/>
      <c r="AA415" s="748"/>
      <c r="AB415" s="748"/>
      <c r="AC415" s="748"/>
      <c r="AD415" s="748"/>
      <c r="AE415" s="748"/>
      <c r="AF415" s="748"/>
      <c r="AG415" s="748"/>
      <c r="AH415" s="748"/>
      <c r="AI415" s="748"/>
      <c r="AJ415" s="748"/>
      <c r="AK415" s="748"/>
      <c r="AL415" s="748"/>
    </row>
    <row r="416" spans="2:38">
      <c r="B416" s="820"/>
      <c r="C416" s="821" t="s">
        <v>257</v>
      </c>
      <c r="D416" s="822" t="s">
        <v>236</v>
      </c>
      <c r="E416" s="748"/>
      <c r="F416" s="748"/>
      <c r="G416" s="748"/>
      <c r="H416" s="748"/>
      <c r="I416" s="748"/>
      <c r="J416" s="748"/>
      <c r="K416" s="748"/>
      <c r="L416" s="748"/>
      <c r="M416" s="748"/>
      <c r="N416" s="748"/>
      <c r="O416" s="748"/>
      <c r="P416" s="748"/>
      <c r="Q416" s="748"/>
      <c r="R416" s="748"/>
      <c r="S416" s="748"/>
      <c r="U416" s="820"/>
      <c r="V416" s="821" t="s">
        <v>257</v>
      </c>
      <c r="W416" s="822" t="s">
        <v>1730</v>
      </c>
      <c r="X416" s="748"/>
      <c r="Y416" s="748"/>
      <c r="Z416" s="748"/>
      <c r="AA416" s="748"/>
      <c r="AB416" s="748"/>
      <c r="AC416" s="748"/>
      <c r="AD416" s="748"/>
      <c r="AE416" s="748"/>
      <c r="AF416" s="748"/>
      <c r="AG416" s="748"/>
      <c r="AH416" s="748"/>
      <c r="AI416" s="748"/>
      <c r="AJ416" s="748"/>
      <c r="AK416" s="748"/>
      <c r="AL416" s="748"/>
    </row>
    <row r="417" spans="2:38">
      <c r="B417" s="820"/>
      <c r="C417" s="821" t="s">
        <v>258</v>
      </c>
      <c r="D417" s="822" t="s">
        <v>236</v>
      </c>
      <c r="E417" s="748"/>
      <c r="F417" s="748"/>
      <c r="G417" s="748"/>
      <c r="H417" s="748"/>
      <c r="I417" s="748"/>
      <c r="J417" s="748"/>
      <c r="K417" s="748"/>
      <c r="L417" s="748"/>
      <c r="M417" s="748"/>
      <c r="N417" s="748"/>
      <c r="O417" s="748"/>
      <c r="P417" s="748"/>
      <c r="Q417" s="748"/>
      <c r="R417" s="748"/>
      <c r="S417" s="748"/>
      <c r="U417" s="820"/>
      <c r="V417" s="821" t="s">
        <v>258</v>
      </c>
      <c r="W417" s="822" t="s">
        <v>1730</v>
      </c>
      <c r="X417" s="748"/>
      <c r="Y417" s="748"/>
      <c r="Z417" s="748"/>
      <c r="AA417" s="748"/>
      <c r="AB417" s="748"/>
      <c r="AC417" s="748"/>
      <c r="AD417" s="748"/>
      <c r="AE417" s="748"/>
      <c r="AF417" s="748"/>
      <c r="AG417" s="748"/>
      <c r="AH417" s="748"/>
      <c r="AI417" s="748"/>
      <c r="AJ417" s="748"/>
      <c r="AK417" s="748"/>
      <c r="AL417" s="748"/>
    </row>
    <row r="418" spans="2:38">
      <c r="B418" s="820"/>
      <c r="C418" s="821" t="s">
        <v>259</v>
      </c>
      <c r="D418" s="822" t="s">
        <v>236</v>
      </c>
      <c r="E418" s="748"/>
      <c r="F418" s="748"/>
      <c r="G418" s="748"/>
      <c r="H418" s="748"/>
      <c r="I418" s="748"/>
      <c r="J418" s="748"/>
      <c r="K418" s="748"/>
      <c r="L418" s="748"/>
      <c r="M418" s="748"/>
      <c r="N418" s="748"/>
      <c r="O418" s="748"/>
      <c r="P418" s="748"/>
      <c r="Q418" s="748"/>
      <c r="R418" s="748"/>
      <c r="S418" s="748"/>
      <c r="U418" s="820"/>
      <c r="V418" s="821" t="s">
        <v>259</v>
      </c>
      <c r="W418" s="822" t="s">
        <v>1730</v>
      </c>
      <c r="X418" s="748"/>
      <c r="Y418" s="748"/>
      <c r="Z418" s="748"/>
      <c r="AA418" s="748"/>
      <c r="AB418" s="748"/>
      <c r="AC418" s="748"/>
      <c r="AD418" s="748"/>
      <c r="AE418" s="748"/>
      <c r="AF418" s="748"/>
      <c r="AG418" s="748"/>
      <c r="AH418" s="748"/>
      <c r="AI418" s="748"/>
      <c r="AJ418" s="748"/>
      <c r="AK418" s="748"/>
      <c r="AL418" s="748"/>
    </row>
    <row r="419" spans="2:38">
      <c r="B419" s="820"/>
      <c r="C419" s="821" t="s">
        <v>260</v>
      </c>
      <c r="D419" s="822" t="s">
        <v>236</v>
      </c>
      <c r="E419" s="748"/>
      <c r="F419" s="748"/>
      <c r="G419" s="748"/>
      <c r="H419" s="748"/>
      <c r="I419" s="748"/>
      <c r="J419" s="748"/>
      <c r="K419" s="748"/>
      <c r="L419" s="748"/>
      <c r="M419" s="748"/>
      <c r="N419" s="748"/>
      <c r="O419" s="748"/>
      <c r="P419" s="748"/>
      <c r="Q419" s="748"/>
      <c r="R419" s="748"/>
      <c r="S419" s="748"/>
      <c r="U419" s="820"/>
      <c r="V419" s="821" t="s">
        <v>260</v>
      </c>
      <c r="W419" s="822" t="s">
        <v>1730</v>
      </c>
      <c r="X419" s="748"/>
      <c r="Y419" s="748"/>
      <c r="Z419" s="748"/>
      <c r="AA419" s="748"/>
      <c r="AB419" s="748"/>
      <c r="AC419" s="748"/>
      <c r="AD419" s="748"/>
      <c r="AE419" s="748"/>
      <c r="AF419" s="748"/>
      <c r="AG419" s="748"/>
      <c r="AH419" s="748"/>
      <c r="AI419" s="748"/>
      <c r="AJ419" s="748"/>
      <c r="AK419" s="748"/>
      <c r="AL419" s="748"/>
    </row>
    <row r="420" spans="2:38">
      <c r="B420" s="820"/>
      <c r="C420" s="821" t="s">
        <v>261</v>
      </c>
      <c r="D420" s="822" t="s">
        <v>236</v>
      </c>
      <c r="E420" s="748"/>
      <c r="F420" s="748"/>
      <c r="G420" s="748"/>
      <c r="H420" s="748"/>
      <c r="I420" s="748"/>
      <c r="J420" s="748"/>
      <c r="K420" s="748"/>
      <c r="L420" s="748"/>
      <c r="M420" s="748"/>
      <c r="N420" s="748"/>
      <c r="O420" s="748"/>
      <c r="P420" s="748"/>
      <c r="Q420" s="748"/>
      <c r="R420" s="748"/>
      <c r="S420" s="748"/>
      <c r="U420" s="820"/>
      <c r="V420" s="821" t="s">
        <v>261</v>
      </c>
      <c r="W420" s="822" t="s">
        <v>1730</v>
      </c>
      <c r="X420" s="748"/>
      <c r="Y420" s="748"/>
      <c r="Z420" s="748"/>
      <c r="AA420" s="748"/>
      <c r="AB420" s="748"/>
      <c r="AC420" s="748"/>
      <c r="AD420" s="748"/>
      <c r="AE420" s="748"/>
      <c r="AF420" s="748"/>
      <c r="AG420" s="748"/>
      <c r="AH420" s="748"/>
      <c r="AI420" s="748"/>
      <c r="AJ420" s="748"/>
      <c r="AK420" s="748"/>
      <c r="AL420" s="748"/>
    </row>
    <row r="421" spans="2:38">
      <c r="B421" s="806">
        <v>10</v>
      </c>
      <c r="C421" s="793" t="s">
        <v>262</v>
      </c>
      <c r="D421" s="817" t="s">
        <v>5</v>
      </c>
      <c r="E421" s="818"/>
      <c r="F421" s="818"/>
      <c r="G421" s="818"/>
      <c r="H421" s="818"/>
      <c r="I421" s="818"/>
      <c r="J421" s="818"/>
      <c r="K421" s="818"/>
      <c r="L421" s="818"/>
      <c r="M421" s="818"/>
      <c r="N421" s="818"/>
      <c r="O421" s="818"/>
      <c r="P421" s="818"/>
      <c r="Q421" s="818"/>
      <c r="R421" s="818"/>
      <c r="S421" s="818"/>
      <c r="U421" s="806"/>
      <c r="V421" s="793" t="s">
        <v>262</v>
      </c>
      <c r="W421" s="817" t="s">
        <v>5</v>
      </c>
      <c r="X421" s="818"/>
      <c r="Y421" s="818"/>
      <c r="Z421" s="818"/>
      <c r="AA421" s="818"/>
      <c r="AB421" s="818"/>
      <c r="AC421" s="818"/>
      <c r="AD421" s="818"/>
      <c r="AE421" s="818"/>
      <c r="AF421" s="818"/>
      <c r="AG421" s="818"/>
      <c r="AH421" s="818"/>
      <c r="AI421" s="818"/>
      <c r="AJ421" s="818"/>
      <c r="AK421" s="818"/>
      <c r="AL421" s="818"/>
    </row>
    <row r="422" spans="2:38">
      <c r="B422" s="820"/>
      <c r="C422" s="821" t="s">
        <v>264</v>
      </c>
      <c r="D422" s="822" t="s">
        <v>236</v>
      </c>
      <c r="E422" s="748"/>
      <c r="F422" s="748"/>
      <c r="G422" s="748"/>
      <c r="H422" s="748"/>
      <c r="I422" s="748"/>
      <c r="J422" s="748"/>
      <c r="K422" s="748"/>
      <c r="L422" s="748"/>
      <c r="M422" s="748"/>
      <c r="N422" s="748"/>
      <c r="O422" s="748"/>
      <c r="P422" s="748"/>
      <c r="Q422" s="748"/>
      <c r="R422" s="748"/>
      <c r="S422" s="748"/>
      <c r="U422" s="820"/>
      <c r="V422" s="821" t="s">
        <v>264</v>
      </c>
      <c r="W422" s="822" t="s">
        <v>1730</v>
      </c>
      <c r="X422" s="748"/>
      <c r="Y422" s="748"/>
      <c r="Z422" s="748"/>
      <c r="AA422" s="748"/>
      <c r="AB422" s="748"/>
      <c r="AC422" s="748"/>
      <c r="AD422" s="748"/>
      <c r="AE422" s="748"/>
      <c r="AF422" s="748"/>
      <c r="AG422" s="748"/>
      <c r="AH422" s="748"/>
      <c r="AI422" s="748"/>
      <c r="AJ422" s="748"/>
      <c r="AK422" s="748"/>
      <c r="AL422" s="748"/>
    </row>
    <row r="423" spans="2:38">
      <c r="B423" s="820"/>
      <c r="C423" s="821" t="s">
        <v>265</v>
      </c>
      <c r="D423" s="822" t="s">
        <v>236</v>
      </c>
      <c r="E423" s="748"/>
      <c r="F423" s="748"/>
      <c r="G423" s="748"/>
      <c r="H423" s="748"/>
      <c r="I423" s="748"/>
      <c r="J423" s="748"/>
      <c r="K423" s="748"/>
      <c r="L423" s="748"/>
      <c r="M423" s="748"/>
      <c r="N423" s="748"/>
      <c r="O423" s="748"/>
      <c r="P423" s="748"/>
      <c r="Q423" s="748"/>
      <c r="R423" s="748"/>
      <c r="S423" s="748"/>
      <c r="U423" s="820"/>
      <c r="V423" s="821" t="s">
        <v>265</v>
      </c>
      <c r="W423" s="822" t="s">
        <v>1730</v>
      </c>
      <c r="X423" s="748"/>
      <c r="Y423" s="748"/>
      <c r="Z423" s="748"/>
      <c r="AA423" s="748"/>
      <c r="AB423" s="748"/>
      <c r="AC423" s="748"/>
      <c r="AD423" s="748"/>
      <c r="AE423" s="748"/>
      <c r="AF423" s="748"/>
      <c r="AG423" s="748"/>
      <c r="AH423" s="748"/>
      <c r="AI423" s="748"/>
      <c r="AJ423" s="748"/>
      <c r="AK423" s="748"/>
      <c r="AL423" s="748"/>
    </row>
    <row r="424" spans="2:38">
      <c r="B424" s="806">
        <v>11</v>
      </c>
      <c r="C424" s="772" t="s">
        <v>266</v>
      </c>
      <c r="D424" s="800" t="s">
        <v>267</v>
      </c>
      <c r="E424" s="801"/>
      <c r="F424" s="801"/>
      <c r="G424" s="801"/>
      <c r="H424" s="801"/>
      <c r="I424" s="801"/>
      <c r="J424" s="801"/>
      <c r="K424" s="801"/>
      <c r="L424" s="801"/>
      <c r="M424" s="801"/>
      <c r="N424" s="801"/>
      <c r="O424" s="801"/>
      <c r="P424" s="801"/>
      <c r="Q424" s="801"/>
      <c r="R424" s="801"/>
      <c r="S424" s="801"/>
      <c r="U424" s="806"/>
      <c r="V424" s="772" t="s">
        <v>266</v>
      </c>
      <c r="W424" s="800" t="s">
        <v>1730</v>
      </c>
      <c r="X424" s="742">
        <v>0</v>
      </c>
      <c r="Y424" s="742">
        <v>0</v>
      </c>
      <c r="Z424" s="742">
        <v>0</v>
      </c>
      <c r="AA424" s="742">
        <v>0</v>
      </c>
      <c r="AB424" s="742">
        <v>0</v>
      </c>
      <c r="AC424" s="742">
        <v>0</v>
      </c>
      <c r="AD424" s="742">
        <v>0</v>
      </c>
      <c r="AE424" s="742">
        <v>0</v>
      </c>
      <c r="AF424" s="742">
        <v>0</v>
      </c>
      <c r="AG424" s="742">
        <v>0</v>
      </c>
      <c r="AH424" s="742">
        <v>0</v>
      </c>
      <c r="AI424" s="742">
        <v>0</v>
      </c>
      <c r="AJ424" s="742">
        <v>0</v>
      </c>
      <c r="AK424" s="742">
        <v>0</v>
      </c>
      <c r="AL424" s="742">
        <v>0</v>
      </c>
    </row>
    <row r="425" spans="2:38">
      <c r="B425" s="806">
        <v>12</v>
      </c>
      <c r="C425" s="772" t="s">
        <v>982</v>
      </c>
      <c r="D425" s="800" t="s">
        <v>5</v>
      </c>
      <c r="E425" s="801"/>
      <c r="F425" s="801"/>
      <c r="G425" s="801"/>
      <c r="H425" s="801"/>
      <c r="I425" s="801"/>
      <c r="J425" s="801"/>
      <c r="K425" s="801"/>
      <c r="L425" s="801"/>
      <c r="M425" s="801"/>
      <c r="N425" s="801"/>
      <c r="O425" s="801"/>
      <c r="P425" s="801"/>
      <c r="Q425" s="801"/>
      <c r="R425" s="801"/>
      <c r="S425" s="801"/>
      <c r="U425" s="806"/>
      <c r="V425" s="772" t="s">
        <v>982</v>
      </c>
      <c r="W425" s="800" t="s">
        <v>5</v>
      </c>
      <c r="X425" s="742">
        <v>0</v>
      </c>
      <c r="Y425" s="742">
        <v>0</v>
      </c>
      <c r="Z425" s="742">
        <v>0</v>
      </c>
      <c r="AA425" s="742">
        <v>0</v>
      </c>
      <c r="AB425" s="742">
        <v>0</v>
      </c>
      <c r="AC425" s="742">
        <v>0</v>
      </c>
      <c r="AD425" s="742">
        <v>0</v>
      </c>
      <c r="AE425" s="742">
        <v>0</v>
      </c>
      <c r="AF425" s="742">
        <v>0</v>
      </c>
      <c r="AG425" s="742">
        <v>0</v>
      </c>
      <c r="AH425" s="742">
        <v>0</v>
      </c>
      <c r="AI425" s="742">
        <v>0</v>
      </c>
      <c r="AJ425" s="742">
        <v>0</v>
      </c>
      <c r="AK425" s="742">
        <v>0</v>
      </c>
      <c r="AL425" s="742">
        <v>0</v>
      </c>
    </row>
    <row r="426" spans="2:38">
      <c r="B426" s="820"/>
      <c r="C426" s="821" t="s">
        <v>720</v>
      </c>
      <c r="D426" s="806" t="s">
        <v>721</v>
      </c>
      <c r="E426" s="748"/>
      <c r="F426" s="748"/>
      <c r="G426" s="748"/>
      <c r="H426" s="748"/>
      <c r="I426" s="748"/>
      <c r="J426" s="748"/>
      <c r="K426" s="748"/>
      <c r="L426" s="748"/>
      <c r="M426" s="748"/>
      <c r="N426" s="748"/>
      <c r="O426" s="748"/>
      <c r="P426" s="748"/>
      <c r="Q426" s="748"/>
      <c r="R426" s="748"/>
      <c r="S426" s="748"/>
      <c r="U426" s="820"/>
      <c r="V426" s="821" t="s">
        <v>720</v>
      </c>
      <c r="W426" s="822" t="s">
        <v>1730</v>
      </c>
      <c r="X426" s="748">
        <v>0</v>
      </c>
      <c r="Y426" s="748">
        <v>0</v>
      </c>
      <c r="Z426" s="748">
        <v>0</v>
      </c>
      <c r="AA426" s="748">
        <v>0</v>
      </c>
      <c r="AB426" s="748">
        <v>0</v>
      </c>
      <c r="AC426" s="748">
        <v>0</v>
      </c>
      <c r="AD426" s="748">
        <v>0</v>
      </c>
      <c r="AE426" s="748">
        <v>0</v>
      </c>
      <c r="AF426" s="748">
        <v>0</v>
      </c>
      <c r="AG426" s="748">
        <v>0</v>
      </c>
      <c r="AH426" s="748">
        <v>0</v>
      </c>
      <c r="AI426" s="748">
        <v>0</v>
      </c>
      <c r="AJ426" s="748">
        <v>0</v>
      </c>
      <c r="AK426" s="748">
        <v>0</v>
      </c>
      <c r="AL426" s="748">
        <v>0</v>
      </c>
    </row>
    <row r="427" spans="2:38">
      <c r="B427" s="820"/>
      <c r="C427" s="821" t="s">
        <v>722</v>
      </c>
      <c r="D427" s="806" t="s">
        <v>721</v>
      </c>
      <c r="E427" s="748"/>
      <c r="F427" s="748"/>
      <c r="G427" s="748"/>
      <c r="H427" s="748"/>
      <c r="I427" s="748"/>
      <c r="J427" s="748"/>
      <c r="K427" s="748"/>
      <c r="L427" s="748"/>
      <c r="M427" s="748"/>
      <c r="N427" s="748"/>
      <c r="O427" s="748"/>
      <c r="P427" s="748"/>
      <c r="Q427" s="748"/>
      <c r="R427" s="748"/>
      <c r="S427" s="748"/>
      <c r="U427" s="820"/>
      <c r="V427" s="821" t="s">
        <v>722</v>
      </c>
      <c r="W427" s="822" t="s">
        <v>1730</v>
      </c>
      <c r="X427" s="748">
        <v>0</v>
      </c>
      <c r="Y427" s="748">
        <v>0</v>
      </c>
      <c r="Z427" s="748">
        <v>0</v>
      </c>
      <c r="AA427" s="748">
        <v>0</v>
      </c>
      <c r="AB427" s="748">
        <v>0</v>
      </c>
      <c r="AC427" s="748">
        <v>0</v>
      </c>
      <c r="AD427" s="748">
        <v>0</v>
      </c>
      <c r="AE427" s="748">
        <v>0</v>
      </c>
      <c r="AF427" s="748">
        <v>0</v>
      </c>
      <c r="AG427" s="748">
        <v>0</v>
      </c>
      <c r="AH427" s="748">
        <v>0</v>
      </c>
      <c r="AI427" s="748">
        <v>0</v>
      </c>
      <c r="AJ427" s="748">
        <v>0</v>
      </c>
      <c r="AK427" s="748">
        <v>0</v>
      </c>
      <c r="AL427" s="748">
        <v>0</v>
      </c>
    </row>
    <row r="428" spans="2:38">
      <c r="B428" s="820"/>
      <c r="C428" s="821" t="s">
        <v>723</v>
      </c>
      <c r="D428" s="806" t="s">
        <v>721</v>
      </c>
      <c r="E428" s="748"/>
      <c r="F428" s="748"/>
      <c r="G428" s="748"/>
      <c r="H428" s="748"/>
      <c r="I428" s="748"/>
      <c r="J428" s="748"/>
      <c r="K428" s="748"/>
      <c r="L428" s="748"/>
      <c r="M428" s="748"/>
      <c r="N428" s="748"/>
      <c r="O428" s="748"/>
      <c r="P428" s="748"/>
      <c r="Q428" s="748"/>
      <c r="R428" s="748"/>
      <c r="S428" s="748"/>
      <c r="U428" s="820"/>
      <c r="V428" s="821" t="s">
        <v>723</v>
      </c>
      <c r="W428" s="822" t="s">
        <v>1730</v>
      </c>
      <c r="X428" s="748">
        <v>0</v>
      </c>
      <c r="Y428" s="748">
        <v>0</v>
      </c>
      <c r="Z428" s="748">
        <v>0</v>
      </c>
      <c r="AA428" s="748">
        <v>0</v>
      </c>
      <c r="AB428" s="748">
        <v>0</v>
      </c>
      <c r="AC428" s="748">
        <v>0</v>
      </c>
      <c r="AD428" s="748">
        <v>0</v>
      </c>
      <c r="AE428" s="748">
        <v>0</v>
      </c>
      <c r="AF428" s="748">
        <v>0</v>
      </c>
      <c r="AG428" s="748">
        <v>0</v>
      </c>
      <c r="AH428" s="748">
        <v>0</v>
      </c>
      <c r="AI428" s="748">
        <v>0</v>
      </c>
      <c r="AJ428" s="748">
        <v>0</v>
      </c>
      <c r="AK428" s="748">
        <v>0</v>
      </c>
      <c r="AL428" s="748">
        <v>0</v>
      </c>
    </row>
    <row r="429" spans="2:38">
      <c r="B429" s="820"/>
      <c r="C429" s="821" t="s">
        <v>724</v>
      </c>
      <c r="D429" s="826" t="s">
        <v>1732</v>
      </c>
      <c r="E429" s="748"/>
      <c r="F429" s="748"/>
      <c r="G429" s="748"/>
      <c r="H429" s="748"/>
      <c r="I429" s="748"/>
      <c r="J429" s="748"/>
      <c r="K429" s="748"/>
      <c r="L429" s="748"/>
      <c r="M429" s="748"/>
      <c r="N429" s="748"/>
      <c r="O429" s="748"/>
      <c r="P429" s="748"/>
      <c r="Q429" s="748"/>
      <c r="R429" s="748"/>
      <c r="S429" s="748"/>
      <c r="U429" s="820"/>
      <c r="V429" s="821" t="s">
        <v>724</v>
      </c>
      <c r="W429" s="822" t="s">
        <v>1730</v>
      </c>
      <c r="X429" s="748">
        <v>0</v>
      </c>
      <c r="Y429" s="748">
        <v>0</v>
      </c>
      <c r="Z429" s="748">
        <v>0</v>
      </c>
      <c r="AA429" s="748">
        <v>0</v>
      </c>
      <c r="AB429" s="748">
        <v>0</v>
      </c>
      <c r="AC429" s="748">
        <v>0</v>
      </c>
      <c r="AD429" s="748">
        <v>0</v>
      </c>
      <c r="AE429" s="748">
        <v>0</v>
      </c>
      <c r="AF429" s="748">
        <v>0</v>
      </c>
      <c r="AG429" s="748">
        <v>0</v>
      </c>
      <c r="AH429" s="748">
        <v>0</v>
      </c>
      <c r="AI429" s="748">
        <v>0</v>
      </c>
      <c r="AJ429" s="748">
        <v>0</v>
      </c>
      <c r="AK429" s="748">
        <v>0</v>
      </c>
      <c r="AL429" s="748">
        <v>0</v>
      </c>
    </row>
    <row r="430" spans="2:38">
      <c r="B430" s="806">
        <v>13</v>
      </c>
      <c r="C430" s="798" t="s">
        <v>327</v>
      </c>
      <c r="D430" s="800" t="s">
        <v>270</v>
      </c>
      <c r="E430" s="801"/>
      <c r="F430" s="801"/>
      <c r="G430" s="801"/>
      <c r="H430" s="801"/>
      <c r="I430" s="801"/>
      <c r="J430" s="801"/>
      <c r="K430" s="801"/>
      <c r="L430" s="801"/>
      <c r="M430" s="801"/>
      <c r="N430" s="801"/>
      <c r="O430" s="801"/>
      <c r="P430" s="801"/>
      <c r="Q430" s="801"/>
      <c r="R430" s="801"/>
      <c r="S430" s="801"/>
      <c r="U430" s="806"/>
      <c r="V430" s="798" t="s">
        <v>327</v>
      </c>
      <c r="W430" s="800" t="s">
        <v>270</v>
      </c>
      <c r="X430" s="801"/>
      <c r="Y430" s="801"/>
      <c r="Z430" s="801"/>
      <c r="AA430" s="801"/>
      <c r="AB430" s="801"/>
      <c r="AC430" s="801"/>
      <c r="AD430" s="801"/>
      <c r="AE430" s="801"/>
      <c r="AF430" s="801"/>
      <c r="AG430" s="801"/>
      <c r="AH430" s="801"/>
      <c r="AI430" s="801"/>
      <c r="AJ430" s="801"/>
      <c r="AK430" s="801"/>
      <c r="AL430" s="801"/>
    </row>
    <row r="431" spans="2:38" ht="15" customHeight="1">
      <c r="E431" s="831">
        <v>1.7153927439239169E-2</v>
      </c>
      <c r="F431" s="831">
        <v>1.3885193397388518E-2</v>
      </c>
      <c r="G431" s="831">
        <v>1.436386210926088E-2</v>
      </c>
      <c r="H431" s="831">
        <v>1.1147264216100067E-2</v>
      </c>
      <c r="I431" s="831">
        <v>1.7618583058601898E-2</v>
      </c>
      <c r="J431" s="831">
        <v>2.38376922213492E-2</v>
      </c>
      <c r="K431" s="831">
        <v>8.1311963634938689E-3</v>
      </c>
      <c r="L431" s="831">
        <v>1.7979461229819017E-2</v>
      </c>
      <c r="M431" s="831">
        <v>1.8859034109084495E-2</v>
      </c>
      <c r="N431" s="831">
        <v>2.0023125256776308E-2</v>
      </c>
      <c r="O431" s="831">
        <v>2.1419043424248524E-2</v>
      </c>
      <c r="P431" s="831">
        <v>2.3057119899865502E-2</v>
      </c>
      <c r="Q431" s="831">
        <v>2.4947489692877217E-2</v>
      </c>
      <c r="R431" s="831">
        <v>2.7101137664235341E-2</v>
      </c>
    </row>
    <row r="432" spans="2:38" ht="15" hidden="1" customHeight="1"/>
    <row r="433" spans="2:38" hidden="1">
      <c r="B433" s="811" t="s">
        <v>1712</v>
      </c>
      <c r="C433" s="812"/>
      <c r="D433" s="812"/>
      <c r="U433" s="811"/>
      <c r="V433" s="812"/>
      <c r="W433" s="812"/>
    </row>
    <row r="434" spans="2:38" hidden="1">
      <c r="B434" s="813" t="s">
        <v>10</v>
      </c>
      <c r="C434" s="813" t="s">
        <v>12</v>
      </c>
      <c r="D434" s="813" t="s">
        <v>26</v>
      </c>
      <c r="E434" s="734">
        <v>2017</v>
      </c>
      <c r="F434" s="734">
        <v>2018</v>
      </c>
      <c r="G434" s="734">
        <v>2019</v>
      </c>
      <c r="H434" s="734">
        <v>2020</v>
      </c>
      <c r="I434" s="734">
        <v>2021</v>
      </c>
      <c r="J434" s="734">
        <v>2022</v>
      </c>
      <c r="K434" s="734">
        <v>2023</v>
      </c>
      <c r="L434" s="734">
        <v>2024</v>
      </c>
      <c r="M434" s="734">
        <v>2025</v>
      </c>
      <c r="N434" s="734">
        <v>2026</v>
      </c>
      <c r="O434" s="734">
        <v>2027</v>
      </c>
      <c r="P434" s="734">
        <v>2028</v>
      </c>
      <c r="Q434" s="734">
        <v>2029</v>
      </c>
      <c r="R434" s="734">
        <v>2030</v>
      </c>
      <c r="S434" s="735">
        <v>2031</v>
      </c>
      <c r="U434" s="813"/>
      <c r="V434" s="813" t="s">
        <v>12</v>
      </c>
      <c r="W434" s="813" t="s">
        <v>26</v>
      </c>
      <c r="X434" s="734">
        <v>2017</v>
      </c>
      <c r="Y434" s="734">
        <v>2018</v>
      </c>
      <c r="Z434" s="734">
        <v>2019</v>
      </c>
      <c r="AA434" s="734">
        <v>2020</v>
      </c>
      <c r="AB434" s="734">
        <v>2021</v>
      </c>
      <c r="AC434" s="734">
        <v>2022</v>
      </c>
      <c r="AD434" s="734">
        <v>2023</v>
      </c>
      <c r="AE434" s="734">
        <v>2024</v>
      </c>
      <c r="AF434" s="734">
        <v>2025</v>
      </c>
      <c r="AG434" s="734">
        <v>2026</v>
      </c>
      <c r="AH434" s="734">
        <v>2027</v>
      </c>
      <c r="AI434" s="734">
        <v>2028</v>
      </c>
      <c r="AJ434" s="734">
        <v>2029</v>
      </c>
      <c r="AK434" s="734">
        <v>2030</v>
      </c>
      <c r="AL434" s="735">
        <v>2031</v>
      </c>
    </row>
    <row r="435" spans="2:38" hidden="1">
      <c r="B435" s="806">
        <v>1</v>
      </c>
      <c r="C435" s="772" t="s">
        <v>227</v>
      </c>
      <c r="D435" s="800" t="s">
        <v>228</v>
      </c>
      <c r="E435" s="801"/>
      <c r="F435" s="801"/>
      <c r="G435" s="801"/>
      <c r="H435" s="801"/>
      <c r="I435" s="801"/>
      <c r="J435" s="801"/>
      <c r="K435" s="801"/>
      <c r="L435" s="801"/>
      <c r="M435" s="801"/>
      <c r="N435" s="801"/>
      <c r="O435" s="801"/>
      <c r="P435" s="801"/>
      <c r="Q435" s="801"/>
      <c r="R435" s="801"/>
      <c r="S435" s="801"/>
      <c r="U435" s="806"/>
      <c r="V435" s="772" t="s">
        <v>227</v>
      </c>
      <c r="W435" s="800" t="s">
        <v>1730</v>
      </c>
      <c r="X435" s="815">
        <v>0</v>
      </c>
      <c r="Y435" s="815">
        <v>0</v>
      </c>
      <c r="Z435" s="815">
        <v>0</v>
      </c>
      <c r="AA435" s="815">
        <v>0</v>
      </c>
      <c r="AB435" s="815">
        <v>0</v>
      </c>
      <c r="AC435" s="815">
        <v>0</v>
      </c>
      <c r="AD435" s="815">
        <v>0</v>
      </c>
      <c r="AE435" s="815">
        <v>0</v>
      </c>
      <c r="AF435" s="815">
        <v>0</v>
      </c>
      <c r="AG435" s="815">
        <v>0</v>
      </c>
      <c r="AH435" s="815">
        <v>0</v>
      </c>
      <c r="AI435" s="815">
        <v>0</v>
      </c>
      <c r="AJ435" s="815">
        <v>0</v>
      </c>
      <c r="AK435" s="815">
        <v>0</v>
      </c>
      <c r="AL435" s="815">
        <v>0</v>
      </c>
    </row>
    <row r="436" spans="2:38" hidden="1">
      <c r="B436" s="806">
        <v>2</v>
      </c>
      <c r="C436" s="772" t="s">
        <v>230</v>
      </c>
      <c r="D436" s="800" t="s">
        <v>1731</v>
      </c>
      <c r="E436" s="801"/>
      <c r="F436" s="801"/>
      <c r="G436" s="801"/>
      <c r="H436" s="801"/>
      <c r="I436" s="801"/>
      <c r="J436" s="801"/>
      <c r="K436" s="801"/>
      <c r="L436" s="801"/>
      <c r="M436" s="801"/>
      <c r="N436" s="801"/>
      <c r="O436" s="801"/>
      <c r="P436" s="801"/>
      <c r="Q436" s="801"/>
      <c r="R436" s="801"/>
      <c r="S436" s="801"/>
      <c r="U436" s="806"/>
      <c r="V436" s="772" t="s">
        <v>230</v>
      </c>
      <c r="W436" s="800" t="s">
        <v>1730</v>
      </c>
      <c r="X436" s="815">
        <v>0</v>
      </c>
      <c r="Y436" s="815">
        <v>0</v>
      </c>
      <c r="Z436" s="815">
        <v>0</v>
      </c>
      <c r="AA436" s="815">
        <v>0</v>
      </c>
      <c r="AB436" s="815">
        <v>0</v>
      </c>
      <c r="AC436" s="815">
        <v>0</v>
      </c>
      <c r="AD436" s="815">
        <v>0</v>
      </c>
      <c r="AE436" s="815">
        <v>0</v>
      </c>
      <c r="AF436" s="815">
        <v>0</v>
      </c>
      <c r="AG436" s="815">
        <v>0</v>
      </c>
      <c r="AH436" s="815">
        <v>0</v>
      </c>
      <c r="AI436" s="815">
        <v>0</v>
      </c>
      <c r="AJ436" s="815">
        <v>0</v>
      </c>
      <c r="AK436" s="815">
        <v>0</v>
      </c>
      <c r="AL436" s="815">
        <v>0</v>
      </c>
    </row>
    <row r="437" spans="2:38" hidden="1">
      <c r="B437" s="806">
        <v>3</v>
      </c>
      <c r="C437" s="772" t="s">
        <v>322</v>
      </c>
      <c r="D437" s="800" t="s">
        <v>5</v>
      </c>
      <c r="E437" s="801"/>
      <c r="F437" s="801"/>
      <c r="G437" s="801"/>
      <c r="H437" s="801"/>
      <c r="I437" s="801"/>
      <c r="J437" s="801"/>
      <c r="K437" s="801"/>
      <c r="L437" s="801"/>
      <c r="M437" s="801"/>
      <c r="N437" s="801"/>
      <c r="O437" s="801"/>
      <c r="P437" s="801"/>
      <c r="Q437" s="801"/>
      <c r="R437" s="801"/>
      <c r="S437" s="801"/>
      <c r="U437" s="806"/>
      <c r="V437" s="772" t="s">
        <v>322</v>
      </c>
      <c r="W437" s="800" t="s">
        <v>5</v>
      </c>
      <c r="X437" s="816">
        <v>0</v>
      </c>
      <c r="Y437" s="816">
        <v>0</v>
      </c>
      <c r="Z437" s="816">
        <v>0</v>
      </c>
      <c r="AA437" s="816">
        <v>0</v>
      </c>
      <c r="AB437" s="816">
        <v>0</v>
      </c>
      <c r="AC437" s="816">
        <v>0</v>
      </c>
      <c r="AD437" s="816">
        <v>0</v>
      </c>
      <c r="AE437" s="816">
        <v>0</v>
      </c>
      <c r="AF437" s="816">
        <v>0</v>
      </c>
      <c r="AG437" s="816">
        <v>0</v>
      </c>
      <c r="AH437" s="816">
        <v>0</v>
      </c>
      <c r="AI437" s="816">
        <v>0</v>
      </c>
      <c r="AJ437" s="816">
        <v>0</v>
      </c>
      <c r="AK437" s="816">
        <v>0</v>
      </c>
      <c r="AL437" s="816">
        <v>0</v>
      </c>
    </row>
    <row r="438" spans="2:38" hidden="1">
      <c r="B438" s="806">
        <v>4</v>
      </c>
      <c r="C438" s="793" t="s">
        <v>233</v>
      </c>
      <c r="D438" s="817" t="s">
        <v>5</v>
      </c>
      <c r="E438" s="818"/>
      <c r="F438" s="818"/>
      <c r="G438" s="818"/>
      <c r="H438" s="818"/>
      <c r="I438" s="818"/>
      <c r="J438" s="818"/>
      <c r="K438" s="818"/>
      <c r="L438" s="818"/>
      <c r="M438" s="818"/>
      <c r="N438" s="818"/>
      <c r="O438" s="818"/>
      <c r="P438" s="818"/>
      <c r="Q438" s="818"/>
      <c r="R438" s="818"/>
      <c r="S438" s="818"/>
      <c r="U438" s="806"/>
      <c r="V438" s="793" t="s">
        <v>233</v>
      </c>
      <c r="W438" s="817" t="s">
        <v>5</v>
      </c>
      <c r="X438" s="818">
        <v>0</v>
      </c>
      <c r="Y438" s="818">
        <v>0</v>
      </c>
      <c r="Z438" s="818">
        <v>0</v>
      </c>
      <c r="AA438" s="818">
        <v>0</v>
      </c>
      <c r="AB438" s="818">
        <v>0</v>
      </c>
      <c r="AC438" s="818">
        <v>0</v>
      </c>
      <c r="AD438" s="818">
        <v>0</v>
      </c>
      <c r="AE438" s="818">
        <v>0</v>
      </c>
      <c r="AF438" s="818">
        <v>0</v>
      </c>
      <c r="AG438" s="818">
        <v>0</v>
      </c>
      <c r="AH438" s="818">
        <v>0</v>
      </c>
      <c r="AI438" s="818">
        <v>0</v>
      </c>
      <c r="AJ438" s="818">
        <v>0</v>
      </c>
      <c r="AK438" s="818">
        <v>0</v>
      </c>
      <c r="AL438" s="818">
        <v>0</v>
      </c>
    </row>
    <row r="439" spans="2:38" hidden="1">
      <c r="B439" s="820"/>
      <c r="C439" s="821" t="s">
        <v>245</v>
      </c>
      <c r="D439" s="822" t="s">
        <v>236</v>
      </c>
      <c r="E439" s="748"/>
      <c r="F439" s="748"/>
      <c r="G439" s="748"/>
      <c r="H439" s="748"/>
      <c r="I439" s="748"/>
      <c r="J439" s="748"/>
      <c r="K439" s="748"/>
      <c r="L439" s="748"/>
      <c r="M439" s="748"/>
      <c r="N439" s="748"/>
      <c r="O439" s="748"/>
      <c r="P439" s="748"/>
      <c r="Q439" s="748"/>
      <c r="R439" s="748"/>
      <c r="S439" s="748"/>
      <c r="U439" s="820"/>
      <c r="V439" s="821" t="s">
        <v>245</v>
      </c>
      <c r="W439" s="822" t="s">
        <v>1730</v>
      </c>
      <c r="X439" s="768">
        <v>0</v>
      </c>
      <c r="Y439" s="768">
        <v>0</v>
      </c>
      <c r="Z439" s="768">
        <v>0</v>
      </c>
      <c r="AA439" s="768">
        <v>0</v>
      </c>
      <c r="AB439" s="768">
        <v>0</v>
      </c>
      <c r="AC439" s="768">
        <v>0</v>
      </c>
      <c r="AD439" s="768">
        <v>0</v>
      </c>
      <c r="AE439" s="768">
        <v>0</v>
      </c>
      <c r="AF439" s="768">
        <v>0</v>
      </c>
      <c r="AG439" s="768">
        <v>0</v>
      </c>
      <c r="AH439" s="768">
        <v>0</v>
      </c>
      <c r="AI439" s="768">
        <v>0</v>
      </c>
      <c r="AJ439" s="768">
        <v>0</v>
      </c>
      <c r="AK439" s="768">
        <v>0</v>
      </c>
      <c r="AL439" s="768">
        <v>0</v>
      </c>
    </row>
    <row r="440" spans="2:38" hidden="1">
      <c r="B440" s="820"/>
      <c r="C440" s="821" t="s">
        <v>332</v>
      </c>
      <c r="D440" s="822" t="s">
        <v>236</v>
      </c>
      <c r="E440" s="748"/>
      <c r="F440" s="748"/>
      <c r="G440" s="748"/>
      <c r="H440" s="748"/>
      <c r="I440" s="748"/>
      <c r="J440" s="748"/>
      <c r="K440" s="748"/>
      <c r="L440" s="748"/>
      <c r="M440" s="748"/>
      <c r="N440" s="748"/>
      <c r="O440" s="748"/>
      <c r="P440" s="748"/>
      <c r="Q440" s="748"/>
      <c r="R440" s="748"/>
      <c r="S440" s="748"/>
      <c r="U440" s="820"/>
      <c r="V440" s="821" t="s">
        <v>332</v>
      </c>
      <c r="W440" s="822" t="s">
        <v>1730</v>
      </c>
      <c r="X440" s="768">
        <v>0</v>
      </c>
      <c r="Y440" s="768">
        <v>0</v>
      </c>
      <c r="Z440" s="768">
        <v>0</v>
      </c>
      <c r="AA440" s="768">
        <v>0</v>
      </c>
      <c r="AB440" s="768">
        <v>0</v>
      </c>
      <c r="AC440" s="768">
        <v>0</v>
      </c>
      <c r="AD440" s="768">
        <v>0</v>
      </c>
      <c r="AE440" s="768">
        <v>0</v>
      </c>
      <c r="AF440" s="768">
        <v>0</v>
      </c>
      <c r="AG440" s="768">
        <v>0</v>
      </c>
      <c r="AH440" s="768">
        <v>0</v>
      </c>
      <c r="AI440" s="768">
        <v>0</v>
      </c>
      <c r="AJ440" s="768">
        <v>0</v>
      </c>
      <c r="AK440" s="768">
        <v>0</v>
      </c>
      <c r="AL440" s="768">
        <v>0</v>
      </c>
    </row>
    <row r="441" spans="2:38" hidden="1">
      <c r="B441" s="820"/>
      <c r="C441" s="821" t="s">
        <v>238</v>
      </c>
      <c r="D441" s="822" t="s">
        <v>236</v>
      </c>
      <c r="E441" s="748"/>
      <c r="F441" s="748"/>
      <c r="G441" s="748"/>
      <c r="H441" s="748"/>
      <c r="I441" s="748"/>
      <c r="J441" s="748"/>
      <c r="K441" s="748"/>
      <c r="L441" s="748"/>
      <c r="M441" s="748"/>
      <c r="N441" s="748"/>
      <c r="O441" s="748"/>
      <c r="P441" s="748"/>
      <c r="Q441" s="748"/>
      <c r="R441" s="748"/>
      <c r="S441" s="748"/>
      <c r="U441" s="820"/>
      <c r="V441" s="821" t="s">
        <v>238</v>
      </c>
      <c r="W441" s="822" t="s">
        <v>1730</v>
      </c>
      <c r="X441" s="768">
        <v>0</v>
      </c>
      <c r="Y441" s="768">
        <v>0</v>
      </c>
      <c r="Z441" s="768">
        <v>0</v>
      </c>
      <c r="AA441" s="768">
        <v>0</v>
      </c>
      <c r="AB441" s="768">
        <v>0</v>
      </c>
      <c r="AC441" s="768">
        <v>0</v>
      </c>
      <c r="AD441" s="768">
        <v>0</v>
      </c>
      <c r="AE441" s="768">
        <v>0</v>
      </c>
      <c r="AF441" s="768">
        <v>0</v>
      </c>
      <c r="AG441" s="768">
        <v>0</v>
      </c>
      <c r="AH441" s="768">
        <v>0</v>
      </c>
      <c r="AI441" s="768">
        <v>0</v>
      </c>
      <c r="AJ441" s="768">
        <v>0</v>
      </c>
      <c r="AK441" s="768">
        <v>0</v>
      </c>
      <c r="AL441" s="768">
        <v>0</v>
      </c>
    </row>
    <row r="442" spans="2:38" hidden="1">
      <c r="B442" s="820"/>
      <c r="C442" s="821" t="s">
        <v>239</v>
      </c>
      <c r="D442" s="822" t="s">
        <v>236</v>
      </c>
      <c r="E442" s="748"/>
      <c r="F442" s="748"/>
      <c r="G442" s="748"/>
      <c r="H442" s="748"/>
      <c r="I442" s="748"/>
      <c r="J442" s="748"/>
      <c r="K442" s="748"/>
      <c r="L442" s="748"/>
      <c r="M442" s="748"/>
      <c r="N442" s="748"/>
      <c r="O442" s="748"/>
      <c r="P442" s="748"/>
      <c r="Q442" s="748"/>
      <c r="R442" s="748"/>
      <c r="S442" s="748"/>
      <c r="U442" s="820"/>
      <c r="V442" s="821" t="s">
        <v>239</v>
      </c>
      <c r="W442" s="822" t="s">
        <v>1730</v>
      </c>
      <c r="X442" s="768">
        <v>0</v>
      </c>
      <c r="Y442" s="768">
        <v>0</v>
      </c>
      <c r="Z442" s="768">
        <v>0</v>
      </c>
      <c r="AA442" s="768">
        <v>0</v>
      </c>
      <c r="AB442" s="768">
        <v>0</v>
      </c>
      <c r="AC442" s="768">
        <v>0</v>
      </c>
      <c r="AD442" s="768">
        <v>0</v>
      </c>
      <c r="AE442" s="768">
        <v>0</v>
      </c>
      <c r="AF442" s="768">
        <v>0</v>
      </c>
      <c r="AG442" s="768">
        <v>0</v>
      </c>
      <c r="AH442" s="768">
        <v>0</v>
      </c>
      <c r="AI442" s="768">
        <v>0</v>
      </c>
      <c r="AJ442" s="768">
        <v>0</v>
      </c>
      <c r="AK442" s="768">
        <v>0</v>
      </c>
      <c r="AL442" s="768">
        <v>0</v>
      </c>
    </row>
    <row r="443" spans="2:38" hidden="1">
      <c r="B443" s="820"/>
      <c r="C443" s="821" t="s">
        <v>240</v>
      </c>
      <c r="D443" s="822" t="s">
        <v>236</v>
      </c>
      <c r="E443" s="748"/>
      <c r="F443" s="748"/>
      <c r="G443" s="748"/>
      <c r="H443" s="748"/>
      <c r="I443" s="748"/>
      <c r="J443" s="748"/>
      <c r="K443" s="748"/>
      <c r="L443" s="748"/>
      <c r="M443" s="748"/>
      <c r="N443" s="748"/>
      <c r="O443" s="748"/>
      <c r="P443" s="748"/>
      <c r="Q443" s="748"/>
      <c r="R443" s="748"/>
      <c r="S443" s="748"/>
      <c r="U443" s="820"/>
      <c r="V443" s="821" t="s">
        <v>240</v>
      </c>
      <c r="W443" s="822" t="s">
        <v>1730</v>
      </c>
      <c r="X443" s="768">
        <v>0</v>
      </c>
      <c r="Y443" s="768">
        <v>0</v>
      </c>
      <c r="Z443" s="768">
        <v>0</v>
      </c>
      <c r="AA443" s="768">
        <v>0</v>
      </c>
      <c r="AB443" s="768">
        <v>0</v>
      </c>
      <c r="AC443" s="768">
        <v>0</v>
      </c>
      <c r="AD443" s="768">
        <v>0</v>
      </c>
      <c r="AE443" s="768">
        <v>0</v>
      </c>
      <c r="AF443" s="768">
        <v>0</v>
      </c>
      <c r="AG443" s="768">
        <v>0</v>
      </c>
      <c r="AH443" s="768">
        <v>0</v>
      </c>
      <c r="AI443" s="768">
        <v>0</v>
      </c>
      <c r="AJ443" s="768">
        <v>0</v>
      </c>
      <c r="AK443" s="768">
        <v>0</v>
      </c>
      <c r="AL443" s="768">
        <v>0</v>
      </c>
    </row>
    <row r="444" spans="2:38" hidden="1">
      <c r="B444" s="820"/>
      <c r="C444" s="821" t="s">
        <v>241</v>
      </c>
      <c r="D444" s="822" t="s">
        <v>236</v>
      </c>
      <c r="E444" s="748"/>
      <c r="F444" s="748"/>
      <c r="G444" s="748"/>
      <c r="H444" s="748"/>
      <c r="I444" s="748"/>
      <c r="J444" s="748"/>
      <c r="K444" s="748"/>
      <c r="L444" s="748"/>
      <c r="M444" s="748"/>
      <c r="N444" s="748"/>
      <c r="O444" s="748"/>
      <c r="P444" s="748"/>
      <c r="Q444" s="748"/>
      <c r="R444" s="748"/>
      <c r="S444" s="748"/>
      <c r="U444" s="820"/>
      <c r="V444" s="821" t="s">
        <v>241</v>
      </c>
      <c r="W444" s="822" t="s">
        <v>1730</v>
      </c>
      <c r="X444" s="748"/>
      <c r="Y444" s="748"/>
      <c r="Z444" s="748"/>
      <c r="AA444" s="748"/>
      <c r="AB444" s="748"/>
      <c r="AC444" s="748"/>
      <c r="AD444" s="748"/>
      <c r="AE444" s="748"/>
      <c r="AF444" s="748"/>
      <c r="AG444" s="748"/>
      <c r="AH444" s="748"/>
      <c r="AI444" s="748"/>
      <c r="AJ444" s="748"/>
      <c r="AK444" s="748"/>
      <c r="AL444" s="748"/>
    </row>
    <row r="445" spans="2:38" hidden="1">
      <c r="B445" s="820"/>
      <c r="C445" s="821" t="s">
        <v>242</v>
      </c>
      <c r="D445" s="822" t="s">
        <v>236</v>
      </c>
      <c r="E445" s="748"/>
      <c r="F445" s="748"/>
      <c r="G445" s="748"/>
      <c r="H445" s="748"/>
      <c r="I445" s="748"/>
      <c r="J445" s="748"/>
      <c r="K445" s="748"/>
      <c r="L445" s="748"/>
      <c r="M445" s="748"/>
      <c r="N445" s="748"/>
      <c r="O445" s="748"/>
      <c r="P445" s="748"/>
      <c r="Q445" s="748"/>
      <c r="R445" s="748"/>
      <c r="S445" s="748"/>
      <c r="U445" s="820"/>
      <c r="V445" s="821" t="s">
        <v>242</v>
      </c>
      <c r="W445" s="822" t="s">
        <v>1730</v>
      </c>
      <c r="X445" s="748"/>
      <c r="Y445" s="748"/>
      <c r="Z445" s="748"/>
      <c r="AA445" s="748"/>
      <c r="AB445" s="748"/>
      <c r="AC445" s="748"/>
      <c r="AD445" s="748"/>
      <c r="AE445" s="748"/>
      <c r="AF445" s="748"/>
      <c r="AG445" s="748"/>
      <c r="AH445" s="748"/>
      <c r="AI445" s="748"/>
      <c r="AJ445" s="748"/>
      <c r="AK445" s="748"/>
      <c r="AL445" s="748"/>
    </row>
    <row r="446" spans="2:38" hidden="1">
      <c r="B446" s="820"/>
      <c r="C446" s="821" t="s">
        <v>243</v>
      </c>
      <c r="D446" s="822" t="s">
        <v>236</v>
      </c>
      <c r="E446" s="748"/>
      <c r="F446" s="748"/>
      <c r="G446" s="748"/>
      <c r="H446" s="748"/>
      <c r="I446" s="748"/>
      <c r="J446" s="748"/>
      <c r="K446" s="748"/>
      <c r="L446" s="748"/>
      <c r="M446" s="748"/>
      <c r="N446" s="748"/>
      <c r="O446" s="748"/>
      <c r="P446" s="748"/>
      <c r="Q446" s="748"/>
      <c r="R446" s="748"/>
      <c r="S446" s="748"/>
      <c r="U446" s="820"/>
      <c r="V446" s="821" t="s">
        <v>243</v>
      </c>
      <c r="W446" s="822" t="s">
        <v>1730</v>
      </c>
      <c r="X446" s="748"/>
      <c r="Y446" s="748"/>
      <c r="Z446" s="748"/>
      <c r="AA446" s="748"/>
      <c r="AB446" s="748"/>
      <c r="AC446" s="748"/>
      <c r="AD446" s="748"/>
      <c r="AE446" s="748"/>
      <c r="AF446" s="748"/>
      <c r="AG446" s="748"/>
      <c r="AH446" s="748"/>
      <c r="AI446" s="748"/>
      <c r="AJ446" s="748"/>
      <c r="AK446" s="748"/>
      <c r="AL446" s="748"/>
    </row>
    <row r="447" spans="2:38" hidden="1">
      <c r="B447" s="820"/>
      <c r="C447" s="821" t="s">
        <v>244</v>
      </c>
      <c r="D447" s="822" t="s">
        <v>236</v>
      </c>
      <c r="E447" s="748"/>
      <c r="F447" s="748"/>
      <c r="G447" s="748"/>
      <c r="H447" s="748"/>
      <c r="I447" s="748"/>
      <c r="J447" s="748"/>
      <c r="K447" s="748"/>
      <c r="L447" s="748"/>
      <c r="M447" s="748"/>
      <c r="N447" s="748"/>
      <c r="O447" s="748"/>
      <c r="P447" s="748"/>
      <c r="Q447" s="748"/>
      <c r="R447" s="748"/>
      <c r="S447" s="748"/>
      <c r="U447" s="820"/>
      <c r="V447" s="821" t="s">
        <v>244</v>
      </c>
      <c r="W447" s="822" t="s">
        <v>1730</v>
      </c>
      <c r="X447" s="748"/>
      <c r="Y447" s="748"/>
      <c r="Z447" s="748"/>
      <c r="AA447" s="748"/>
      <c r="AB447" s="748"/>
      <c r="AC447" s="748"/>
      <c r="AD447" s="748"/>
      <c r="AE447" s="748"/>
      <c r="AF447" s="748"/>
      <c r="AG447" s="748"/>
      <c r="AH447" s="748"/>
      <c r="AI447" s="748"/>
      <c r="AJ447" s="748"/>
      <c r="AK447" s="748"/>
      <c r="AL447" s="748"/>
    </row>
    <row r="448" spans="2:38" hidden="1">
      <c r="B448" s="806">
        <v>5</v>
      </c>
      <c r="C448" s="793" t="s">
        <v>765</v>
      </c>
      <c r="D448" s="817" t="s">
        <v>5</v>
      </c>
      <c r="E448" s="818"/>
      <c r="F448" s="818"/>
      <c r="G448" s="818"/>
      <c r="H448" s="818"/>
      <c r="I448" s="818"/>
      <c r="J448" s="818"/>
      <c r="K448" s="818"/>
      <c r="L448" s="818"/>
      <c r="M448" s="818"/>
      <c r="N448" s="818"/>
      <c r="O448" s="818"/>
      <c r="P448" s="818"/>
      <c r="Q448" s="818"/>
      <c r="R448" s="818"/>
      <c r="S448" s="818"/>
      <c r="U448" s="806"/>
      <c r="V448" s="793" t="s">
        <v>765</v>
      </c>
      <c r="W448" s="817" t="s">
        <v>5</v>
      </c>
      <c r="X448" s="818"/>
      <c r="Y448" s="818"/>
      <c r="Z448" s="818"/>
      <c r="AA448" s="818"/>
      <c r="AB448" s="818"/>
      <c r="AC448" s="818"/>
      <c r="AD448" s="818"/>
      <c r="AE448" s="818"/>
      <c r="AF448" s="818"/>
      <c r="AG448" s="818"/>
      <c r="AH448" s="818"/>
      <c r="AI448" s="818"/>
      <c r="AJ448" s="818"/>
      <c r="AK448" s="818"/>
      <c r="AL448" s="818"/>
    </row>
    <row r="449" spans="2:38" hidden="1">
      <c r="B449" s="820"/>
      <c r="C449" s="821" t="s">
        <v>766</v>
      </c>
      <c r="D449" s="822" t="s">
        <v>1731</v>
      </c>
      <c r="E449" s="748"/>
      <c r="F449" s="748"/>
      <c r="G449" s="748"/>
      <c r="H449" s="748"/>
      <c r="I449" s="748"/>
      <c r="J449" s="748"/>
      <c r="K449" s="748"/>
      <c r="L449" s="748"/>
      <c r="M449" s="748"/>
      <c r="N449" s="748"/>
      <c r="O449" s="748"/>
      <c r="P449" s="748"/>
      <c r="Q449" s="748"/>
      <c r="R449" s="748"/>
      <c r="S449" s="748"/>
      <c r="U449" s="820"/>
      <c r="V449" s="821" t="s">
        <v>766</v>
      </c>
      <c r="W449" s="822" t="s">
        <v>1730</v>
      </c>
      <c r="X449" s="748"/>
      <c r="Y449" s="748"/>
      <c r="Z449" s="748"/>
      <c r="AA449" s="748"/>
      <c r="AB449" s="748"/>
      <c r="AC449" s="748"/>
      <c r="AD449" s="748"/>
      <c r="AE449" s="748"/>
      <c r="AF449" s="748"/>
      <c r="AG449" s="748"/>
      <c r="AH449" s="748"/>
      <c r="AI449" s="748"/>
      <c r="AJ449" s="748"/>
      <c r="AK449" s="748"/>
      <c r="AL449" s="748"/>
    </row>
    <row r="450" spans="2:38" hidden="1">
      <c r="B450" s="820"/>
      <c r="C450" s="821" t="s">
        <v>977</v>
      </c>
      <c r="D450" s="822" t="s">
        <v>1731</v>
      </c>
      <c r="E450" s="748"/>
      <c r="F450" s="748"/>
      <c r="G450" s="748"/>
      <c r="H450" s="748"/>
      <c r="I450" s="748"/>
      <c r="J450" s="748"/>
      <c r="K450" s="748"/>
      <c r="L450" s="748"/>
      <c r="M450" s="748"/>
      <c r="N450" s="748"/>
      <c r="O450" s="748"/>
      <c r="P450" s="748"/>
      <c r="Q450" s="748"/>
      <c r="R450" s="748"/>
      <c r="S450" s="748"/>
      <c r="U450" s="820"/>
      <c r="V450" s="821" t="s">
        <v>977</v>
      </c>
      <c r="W450" s="822" t="s">
        <v>1730</v>
      </c>
      <c r="X450" s="748"/>
      <c r="Y450" s="748"/>
      <c r="Z450" s="748"/>
      <c r="AA450" s="748"/>
      <c r="AB450" s="748"/>
      <c r="AC450" s="748"/>
      <c r="AD450" s="748"/>
      <c r="AE450" s="748"/>
      <c r="AF450" s="748"/>
      <c r="AG450" s="748"/>
      <c r="AH450" s="748"/>
      <c r="AI450" s="748"/>
      <c r="AJ450" s="748"/>
      <c r="AK450" s="748"/>
      <c r="AL450" s="748"/>
    </row>
    <row r="451" spans="2:38" hidden="1">
      <c r="B451" s="806">
        <v>6</v>
      </c>
      <c r="C451" s="793" t="s">
        <v>979</v>
      </c>
      <c r="D451" s="817" t="s">
        <v>5</v>
      </c>
      <c r="E451" s="818"/>
      <c r="F451" s="818"/>
      <c r="G451" s="818"/>
      <c r="H451" s="818"/>
      <c r="I451" s="818"/>
      <c r="J451" s="818"/>
      <c r="K451" s="818"/>
      <c r="L451" s="818"/>
      <c r="M451" s="818"/>
      <c r="N451" s="818"/>
      <c r="O451" s="818"/>
      <c r="P451" s="818"/>
      <c r="Q451" s="818"/>
      <c r="R451" s="818"/>
      <c r="S451" s="818"/>
      <c r="U451" s="806"/>
      <c r="V451" s="793" t="s">
        <v>979</v>
      </c>
      <c r="W451" s="817" t="s">
        <v>5</v>
      </c>
      <c r="X451" s="818"/>
      <c r="Y451" s="818"/>
      <c r="Z451" s="818"/>
      <c r="AA451" s="818"/>
      <c r="AB451" s="818"/>
      <c r="AC451" s="818"/>
      <c r="AD451" s="818"/>
      <c r="AE451" s="818"/>
      <c r="AF451" s="818"/>
      <c r="AG451" s="818"/>
      <c r="AH451" s="818"/>
      <c r="AI451" s="818"/>
      <c r="AJ451" s="818"/>
      <c r="AK451" s="818"/>
      <c r="AL451" s="818"/>
    </row>
    <row r="452" spans="2:38" hidden="1">
      <c r="B452" s="820"/>
      <c r="C452" s="821" t="s">
        <v>980</v>
      </c>
      <c r="D452" s="822" t="s">
        <v>721</v>
      </c>
      <c r="E452" s="748"/>
      <c r="F452" s="748"/>
      <c r="G452" s="748"/>
      <c r="H452" s="748"/>
      <c r="I452" s="748"/>
      <c r="J452" s="748"/>
      <c r="K452" s="748"/>
      <c r="L452" s="748"/>
      <c r="M452" s="748"/>
      <c r="N452" s="748"/>
      <c r="O452" s="748"/>
      <c r="P452" s="748"/>
      <c r="Q452" s="748"/>
      <c r="R452" s="748"/>
      <c r="S452" s="748"/>
      <c r="U452" s="820"/>
      <c r="V452" s="821" t="s">
        <v>980</v>
      </c>
      <c r="W452" s="822" t="s">
        <v>1730</v>
      </c>
      <c r="X452" s="748"/>
      <c r="Y452" s="748"/>
      <c r="Z452" s="748"/>
      <c r="AA452" s="748"/>
      <c r="AB452" s="748"/>
      <c r="AC452" s="748"/>
      <c r="AD452" s="748"/>
      <c r="AE452" s="748"/>
      <c r="AF452" s="748"/>
      <c r="AG452" s="748"/>
      <c r="AH452" s="748"/>
      <c r="AI452" s="748"/>
      <c r="AJ452" s="748"/>
      <c r="AK452" s="748"/>
      <c r="AL452" s="748"/>
    </row>
    <row r="453" spans="2:38" hidden="1">
      <c r="B453" s="820"/>
      <c r="C453" s="821" t="s">
        <v>981</v>
      </c>
      <c r="D453" s="822" t="s">
        <v>721</v>
      </c>
      <c r="E453" s="748"/>
      <c r="F453" s="748"/>
      <c r="G453" s="748"/>
      <c r="H453" s="748"/>
      <c r="I453" s="748"/>
      <c r="J453" s="748"/>
      <c r="K453" s="748"/>
      <c r="L453" s="748"/>
      <c r="M453" s="748"/>
      <c r="N453" s="748"/>
      <c r="O453" s="748"/>
      <c r="P453" s="748"/>
      <c r="Q453" s="748"/>
      <c r="R453" s="748"/>
      <c r="S453" s="748"/>
      <c r="U453" s="820"/>
      <c r="V453" s="821" t="s">
        <v>981</v>
      </c>
      <c r="W453" s="822" t="s">
        <v>1730</v>
      </c>
      <c r="X453" s="748"/>
      <c r="Y453" s="748"/>
      <c r="Z453" s="748"/>
      <c r="AA453" s="748"/>
      <c r="AB453" s="748"/>
      <c r="AC453" s="748"/>
      <c r="AD453" s="748"/>
      <c r="AE453" s="748"/>
      <c r="AF453" s="748"/>
      <c r="AG453" s="748"/>
      <c r="AH453" s="748"/>
      <c r="AI453" s="748"/>
      <c r="AJ453" s="748"/>
      <c r="AK453" s="748"/>
      <c r="AL453" s="748"/>
    </row>
    <row r="454" spans="2:38" hidden="1">
      <c r="B454" s="806">
        <v>7</v>
      </c>
      <c r="C454" s="793" t="s">
        <v>248</v>
      </c>
      <c r="D454" s="817" t="s">
        <v>5</v>
      </c>
      <c r="E454" s="818"/>
      <c r="F454" s="818"/>
      <c r="G454" s="818"/>
      <c r="H454" s="818"/>
      <c r="I454" s="818"/>
      <c r="J454" s="818"/>
      <c r="K454" s="818"/>
      <c r="L454" s="818"/>
      <c r="M454" s="818"/>
      <c r="N454" s="818"/>
      <c r="O454" s="818"/>
      <c r="P454" s="818"/>
      <c r="Q454" s="818"/>
      <c r="R454" s="818"/>
      <c r="S454" s="818"/>
      <c r="U454" s="806"/>
      <c r="V454" s="793" t="s">
        <v>248</v>
      </c>
      <c r="W454" s="817" t="s">
        <v>5</v>
      </c>
      <c r="X454" s="818"/>
      <c r="Y454" s="818"/>
      <c r="Z454" s="818"/>
      <c r="AA454" s="818"/>
      <c r="AB454" s="818"/>
      <c r="AC454" s="818"/>
      <c r="AD454" s="818"/>
      <c r="AE454" s="818"/>
      <c r="AF454" s="818"/>
      <c r="AG454" s="818"/>
      <c r="AH454" s="818"/>
      <c r="AI454" s="818"/>
      <c r="AJ454" s="818"/>
      <c r="AK454" s="818"/>
      <c r="AL454" s="818"/>
    </row>
    <row r="455" spans="2:38" hidden="1">
      <c r="B455" s="820"/>
      <c r="C455" s="821" t="s">
        <v>250</v>
      </c>
      <c r="D455" s="822" t="s">
        <v>236</v>
      </c>
      <c r="E455" s="748"/>
      <c r="F455" s="748"/>
      <c r="G455" s="748"/>
      <c r="H455" s="748"/>
      <c r="I455" s="748"/>
      <c r="J455" s="748"/>
      <c r="K455" s="748"/>
      <c r="L455" s="748"/>
      <c r="M455" s="748"/>
      <c r="N455" s="748"/>
      <c r="O455" s="748"/>
      <c r="P455" s="748"/>
      <c r="Q455" s="748"/>
      <c r="R455" s="748"/>
      <c r="S455" s="748"/>
      <c r="U455" s="820"/>
      <c r="V455" s="821" t="s">
        <v>250</v>
      </c>
      <c r="W455" s="822" t="s">
        <v>1730</v>
      </c>
      <c r="X455" s="748"/>
      <c r="Y455" s="748"/>
      <c r="Z455" s="748"/>
      <c r="AA455" s="748"/>
      <c r="AB455" s="748"/>
      <c r="AC455" s="748"/>
      <c r="AD455" s="748"/>
      <c r="AE455" s="748"/>
      <c r="AF455" s="748"/>
      <c r="AG455" s="748"/>
      <c r="AH455" s="748"/>
      <c r="AI455" s="748"/>
      <c r="AJ455" s="748"/>
      <c r="AK455" s="748"/>
      <c r="AL455" s="748"/>
    </row>
    <row r="456" spans="2:38" hidden="1">
      <c r="B456" s="820"/>
      <c r="C456" s="821" t="s">
        <v>251</v>
      </c>
      <c r="D456" s="822" t="s">
        <v>236</v>
      </c>
      <c r="E456" s="748"/>
      <c r="F456" s="748"/>
      <c r="G456" s="748"/>
      <c r="H456" s="748"/>
      <c r="I456" s="748"/>
      <c r="J456" s="748"/>
      <c r="K456" s="748"/>
      <c r="L456" s="748"/>
      <c r="M456" s="748"/>
      <c r="N456" s="748"/>
      <c r="O456" s="748"/>
      <c r="P456" s="748"/>
      <c r="Q456" s="748"/>
      <c r="R456" s="748"/>
      <c r="S456" s="748"/>
      <c r="U456" s="820"/>
      <c r="V456" s="821" t="s">
        <v>251</v>
      </c>
      <c r="W456" s="822" t="s">
        <v>1730</v>
      </c>
      <c r="X456" s="748"/>
      <c r="Y456" s="748"/>
      <c r="Z456" s="748"/>
      <c r="AA456" s="748"/>
      <c r="AB456" s="748"/>
      <c r="AC456" s="748"/>
      <c r="AD456" s="748"/>
      <c r="AE456" s="748"/>
      <c r="AF456" s="748"/>
      <c r="AG456" s="748"/>
      <c r="AH456" s="748"/>
      <c r="AI456" s="748"/>
      <c r="AJ456" s="748"/>
      <c r="AK456" s="748"/>
      <c r="AL456" s="748"/>
    </row>
    <row r="457" spans="2:38" hidden="1">
      <c r="B457" s="820"/>
      <c r="C457" s="821" t="s">
        <v>252</v>
      </c>
      <c r="D457" s="822" t="s">
        <v>236</v>
      </c>
      <c r="E457" s="748"/>
      <c r="F457" s="748"/>
      <c r="G457" s="748"/>
      <c r="H457" s="748"/>
      <c r="I457" s="748"/>
      <c r="J457" s="748"/>
      <c r="K457" s="748"/>
      <c r="L457" s="748"/>
      <c r="M457" s="748"/>
      <c r="N457" s="748"/>
      <c r="O457" s="748"/>
      <c r="P457" s="748"/>
      <c r="Q457" s="748"/>
      <c r="R457" s="748"/>
      <c r="S457" s="748"/>
      <c r="U457" s="820"/>
      <c r="V457" s="821" t="s">
        <v>252</v>
      </c>
      <c r="W457" s="822" t="s">
        <v>1730</v>
      </c>
      <c r="X457" s="748"/>
      <c r="Y457" s="748"/>
      <c r="Z457" s="748"/>
      <c r="AA457" s="748"/>
      <c r="AB457" s="748"/>
      <c r="AC457" s="748"/>
      <c r="AD457" s="748"/>
      <c r="AE457" s="748"/>
      <c r="AF457" s="748"/>
      <c r="AG457" s="748"/>
      <c r="AH457" s="748"/>
      <c r="AI457" s="748"/>
      <c r="AJ457" s="748"/>
      <c r="AK457" s="748"/>
      <c r="AL457" s="748"/>
    </row>
    <row r="458" spans="2:38" hidden="1">
      <c r="B458" s="820"/>
      <c r="C458" s="821" t="s">
        <v>253</v>
      </c>
      <c r="D458" s="822" t="s">
        <v>236</v>
      </c>
      <c r="E458" s="748"/>
      <c r="F458" s="748"/>
      <c r="G458" s="748"/>
      <c r="H458" s="748"/>
      <c r="I458" s="748"/>
      <c r="J458" s="748"/>
      <c r="K458" s="748"/>
      <c r="L458" s="748"/>
      <c r="M458" s="748"/>
      <c r="N458" s="748"/>
      <c r="O458" s="748"/>
      <c r="P458" s="748"/>
      <c r="Q458" s="748"/>
      <c r="R458" s="748"/>
      <c r="S458" s="748"/>
      <c r="U458" s="820"/>
      <c r="V458" s="821" t="s">
        <v>253</v>
      </c>
      <c r="W458" s="822" t="s">
        <v>1730</v>
      </c>
      <c r="X458" s="748"/>
      <c r="Y458" s="748"/>
      <c r="Z458" s="748"/>
      <c r="AA458" s="748"/>
      <c r="AB458" s="748"/>
      <c r="AC458" s="748"/>
      <c r="AD458" s="748"/>
      <c r="AE458" s="748"/>
      <c r="AF458" s="748"/>
      <c r="AG458" s="748"/>
      <c r="AH458" s="748"/>
      <c r="AI458" s="748"/>
      <c r="AJ458" s="748"/>
      <c r="AK458" s="748"/>
      <c r="AL458" s="748"/>
    </row>
    <row r="459" spans="2:38" hidden="1">
      <c r="B459" s="806">
        <v>8</v>
      </c>
      <c r="C459" s="772" t="s">
        <v>325</v>
      </c>
      <c r="D459" s="800" t="s">
        <v>5</v>
      </c>
      <c r="E459" s="801"/>
      <c r="F459" s="801"/>
      <c r="G459" s="801"/>
      <c r="H459" s="801"/>
      <c r="I459" s="801"/>
      <c r="J459" s="801"/>
      <c r="K459" s="801"/>
      <c r="L459" s="801"/>
      <c r="M459" s="801"/>
      <c r="N459" s="801"/>
      <c r="O459" s="801"/>
      <c r="P459" s="801"/>
      <c r="Q459" s="801"/>
      <c r="R459" s="801"/>
      <c r="S459" s="801"/>
      <c r="U459" s="806"/>
      <c r="V459" s="772" t="s">
        <v>325</v>
      </c>
      <c r="W459" s="800" t="s">
        <v>5</v>
      </c>
      <c r="X459" s="801"/>
      <c r="Y459" s="801"/>
      <c r="Z459" s="801"/>
      <c r="AA459" s="801"/>
      <c r="AB459" s="801"/>
      <c r="AC459" s="801"/>
      <c r="AD459" s="801"/>
      <c r="AE459" s="801"/>
      <c r="AF459" s="801"/>
      <c r="AG459" s="801"/>
      <c r="AH459" s="801"/>
      <c r="AI459" s="801"/>
      <c r="AJ459" s="801"/>
      <c r="AK459" s="801"/>
      <c r="AL459" s="801"/>
    </row>
    <row r="460" spans="2:38" hidden="1">
      <c r="B460" s="806">
        <v>9</v>
      </c>
      <c r="C460" s="793" t="s">
        <v>254</v>
      </c>
      <c r="D460" s="817" t="s">
        <v>5</v>
      </c>
      <c r="E460" s="818"/>
      <c r="F460" s="818"/>
      <c r="G460" s="818"/>
      <c r="H460" s="818"/>
      <c r="I460" s="818"/>
      <c r="J460" s="818"/>
      <c r="K460" s="818"/>
      <c r="L460" s="818"/>
      <c r="M460" s="818"/>
      <c r="N460" s="818"/>
      <c r="O460" s="818"/>
      <c r="P460" s="818"/>
      <c r="Q460" s="818"/>
      <c r="R460" s="818"/>
      <c r="S460" s="818"/>
      <c r="U460" s="806"/>
      <c r="V460" s="793" t="s">
        <v>254</v>
      </c>
      <c r="W460" s="817" t="s">
        <v>5</v>
      </c>
      <c r="X460" s="818"/>
      <c r="Y460" s="818"/>
      <c r="Z460" s="818"/>
      <c r="AA460" s="818"/>
      <c r="AB460" s="818"/>
      <c r="AC460" s="818"/>
      <c r="AD460" s="818"/>
      <c r="AE460" s="818"/>
      <c r="AF460" s="818"/>
      <c r="AG460" s="818"/>
      <c r="AH460" s="818"/>
      <c r="AI460" s="818"/>
      <c r="AJ460" s="818"/>
      <c r="AK460" s="818"/>
      <c r="AL460" s="818"/>
    </row>
    <row r="461" spans="2:38" hidden="1">
      <c r="B461" s="820"/>
      <c r="C461" s="821" t="s">
        <v>256</v>
      </c>
      <c r="D461" s="822" t="s">
        <v>236</v>
      </c>
      <c r="E461" s="748"/>
      <c r="F461" s="748"/>
      <c r="G461" s="748"/>
      <c r="H461" s="748"/>
      <c r="I461" s="748"/>
      <c r="J461" s="748"/>
      <c r="K461" s="748"/>
      <c r="L461" s="748"/>
      <c r="M461" s="748"/>
      <c r="N461" s="748"/>
      <c r="O461" s="748"/>
      <c r="P461" s="748"/>
      <c r="Q461" s="748"/>
      <c r="R461" s="748"/>
      <c r="S461" s="748"/>
      <c r="U461" s="820"/>
      <c r="V461" s="821" t="s">
        <v>256</v>
      </c>
      <c r="W461" s="822" t="s">
        <v>1730</v>
      </c>
      <c r="X461" s="748"/>
      <c r="Y461" s="748"/>
      <c r="Z461" s="748"/>
      <c r="AA461" s="748"/>
      <c r="AB461" s="748"/>
      <c r="AC461" s="748"/>
      <c r="AD461" s="748"/>
      <c r="AE461" s="748"/>
      <c r="AF461" s="748"/>
      <c r="AG461" s="748"/>
      <c r="AH461" s="748"/>
      <c r="AI461" s="748"/>
      <c r="AJ461" s="748"/>
      <c r="AK461" s="748"/>
      <c r="AL461" s="748"/>
    </row>
    <row r="462" spans="2:38" hidden="1">
      <c r="B462" s="820"/>
      <c r="C462" s="821" t="s">
        <v>257</v>
      </c>
      <c r="D462" s="822" t="s">
        <v>236</v>
      </c>
      <c r="E462" s="748"/>
      <c r="F462" s="748"/>
      <c r="G462" s="748"/>
      <c r="H462" s="748"/>
      <c r="I462" s="748"/>
      <c r="J462" s="748"/>
      <c r="K462" s="748"/>
      <c r="L462" s="748"/>
      <c r="M462" s="748"/>
      <c r="N462" s="748"/>
      <c r="O462" s="748"/>
      <c r="P462" s="748"/>
      <c r="Q462" s="748"/>
      <c r="R462" s="748"/>
      <c r="S462" s="748"/>
      <c r="U462" s="820"/>
      <c r="V462" s="821" t="s">
        <v>257</v>
      </c>
      <c r="W462" s="822" t="s">
        <v>1730</v>
      </c>
      <c r="X462" s="748"/>
      <c r="Y462" s="748"/>
      <c r="Z462" s="748"/>
      <c r="AA462" s="748"/>
      <c r="AB462" s="748"/>
      <c r="AC462" s="748"/>
      <c r="AD462" s="748"/>
      <c r="AE462" s="748"/>
      <c r="AF462" s="748"/>
      <c r="AG462" s="748"/>
      <c r="AH462" s="748"/>
      <c r="AI462" s="748"/>
      <c r="AJ462" s="748"/>
      <c r="AK462" s="748"/>
      <c r="AL462" s="748"/>
    </row>
    <row r="463" spans="2:38" hidden="1">
      <c r="B463" s="820"/>
      <c r="C463" s="821" t="s">
        <v>258</v>
      </c>
      <c r="D463" s="822" t="s">
        <v>236</v>
      </c>
      <c r="E463" s="748"/>
      <c r="F463" s="748"/>
      <c r="G463" s="748"/>
      <c r="H463" s="748"/>
      <c r="I463" s="748"/>
      <c r="J463" s="748"/>
      <c r="K463" s="748"/>
      <c r="L463" s="748"/>
      <c r="M463" s="748"/>
      <c r="N463" s="748"/>
      <c r="O463" s="748"/>
      <c r="P463" s="748"/>
      <c r="Q463" s="748"/>
      <c r="R463" s="748"/>
      <c r="S463" s="748"/>
      <c r="U463" s="820"/>
      <c r="V463" s="821" t="s">
        <v>258</v>
      </c>
      <c r="W463" s="822" t="s">
        <v>1730</v>
      </c>
      <c r="X463" s="748"/>
      <c r="Y463" s="748"/>
      <c r="Z463" s="748"/>
      <c r="AA463" s="748"/>
      <c r="AB463" s="748"/>
      <c r="AC463" s="748"/>
      <c r="AD463" s="748"/>
      <c r="AE463" s="748"/>
      <c r="AF463" s="748"/>
      <c r="AG463" s="748"/>
      <c r="AH463" s="748"/>
      <c r="AI463" s="748"/>
      <c r="AJ463" s="748"/>
      <c r="AK463" s="748"/>
      <c r="AL463" s="748"/>
    </row>
    <row r="464" spans="2:38" hidden="1">
      <c r="B464" s="820"/>
      <c r="C464" s="821" t="s">
        <v>259</v>
      </c>
      <c r="D464" s="822" t="s">
        <v>236</v>
      </c>
      <c r="E464" s="748"/>
      <c r="F464" s="748"/>
      <c r="G464" s="748"/>
      <c r="H464" s="748"/>
      <c r="I464" s="748"/>
      <c r="J464" s="748"/>
      <c r="K464" s="748"/>
      <c r="L464" s="748"/>
      <c r="M464" s="748"/>
      <c r="N464" s="748"/>
      <c r="O464" s="748"/>
      <c r="P464" s="748"/>
      <c r="Q464" s="748"/>
      <c r="R464" s="748"/>
      <c r="S464" s="748"/>
      <c r="U464" s="820"/>
      <c r="V464" s="821" t="s">
        <v>259</v>
      </c>
      <c r="W464" s="822" t="s">
        <v>1730</v>
      </c>
      <c r="X464" s="748"/>
      <c r="Y464" s="748"/>
      <c r="Z464" s="748"/>
      <c r="AA464" s="748"/>
      <c r="AB464" s="748"/>
      <c r="AC464" s="748"/>
      <c r="AD464" s="748"/>
      <c r="AE464" s="748"/>
      <c r="AF464" s="748"/>
      <c r="AG464" s="748"/>
      <c r="AH464" s="748"/>
      <c r="AI464" s="748"/>
      <c r="AJ464" s="748"/>
      <c r="AK464" s="748"/>
      <c r="AL464" s="748"/>
    </row>
    <row r="465" spans="2:38" hidden="1">
      <c r="B465" s="820"/>
      <c r="C465" s="821" t="s">
        <v>260</v>
      </c>
      <c r="D465" s="822" t="s">
        <v>236</v>
      </c>
      <c r="E465" s="748"/>
      <c r="F465" s="748"/>
      <c r="G465" s="748"/>
      <c r="H465" s="748"/>
      <c r="I465" s="748"/>
      <c r="J465" s="748"/>
      <c r="K465" s="748"/>
      <c r="L465" s="748"/>
      <c r="M465" s="748"/>
      <c r="N465" s="748"/>
      <c r="O465" s="748"/>
      <c r="P465" s="748"/>
      <c r="Q465" s="748"/>
      <c r="R465" s="748"/>
      <c r="S465" s="748"/>
      <c r="U465" s="820"/>
      <c r="V465" s="821" t="s">
        <v>260</v>
      </c>
      <c r="W465" s="822" t="s">
        <v>1730</v>
      </c>
      <c r="X465" s="748"/>
      <c r="Y465" s="748"/>
      <c r="Z465" s="748"/>
      <c r="AA465" s="748"/>
      <c r="AB465" s="748"/>
      <c r="AC465" s="748"/>
      <c r="AD465" s="748"/>
      <c r="AE465" s="748"/>
      <c r="AF465" s="748"/>
      <c r="AG465" s="748"/>
      <c r="AH465" s="748"/>
      <c r="AI465" s="748"/>
      <c r="AJ465" s="748"/>
      <c r="AK465" s="748"/>
      <c r="AL465" s="748"/>
    </row>
    <row r="466" spans="2:38" hidden="1">
      <c r="B466" s="820"/>
      <c r="C466" s="821" t="s">
        <v>261</v>
      </c>
      <c r="D466" s="822" t="s">
        <v>236</v>
      </c>
      <c r="E466" s="748"/>
      <c r="F466" s="748"/>
      <c r="G466" s="748"/>
      <c r="H466" s="748"/>
      <c r="I466" s="748"/>
      <c r="J466" s="748"/>
      <c r="K466" s="748"/>
      <c r="L466" s="748"/>
      <c r="M466" s="748"/>
      <c r="N466" s="748"/>
      <c r="O466" s="748"/>
      <c r="P466" s="748"/>
      <c r="Q466" s="748"/>
      <c r="R466" s="748"/>
      <c r="S466" s="748"/>
      <c r="U466" s="820"/>
      <c r="V466" s="821" t="s">
        <v>261</v>
      </c>
      <c r="W466" s="822" t="s">
        <v>1730</v>
      </c>
      <c r="X466" s="748"/>
      <c r="Y466" s="748"/>
      <c r="Z466" s="748"/>
      <c r="AA466" s="748"/>
      <c r="AB466" s="748"/>
      <c r="AC466" s="748"/>
      <c r="AD466" s="748"/>
      <c r="AE466" s="748"/>
      <c r="AF466" s="748"/>
      <c r="AG466" s="748"/>
      <c r="AH466" s="748"/>
      <c r="AI466" s="748"/>
      <c r="AJ466" s="748"/>
      <c r="AK466" s="748"/>
      <c r="AL466" s="748"/>
    </row>
    <row r="467" spans="2:38" hidden="1">
      <c r="B467" s="806">
        <v>10</v>
      </c>
      <c r="C467" s="793" t="s">
        <v>262</v>
      </c>
      <c r="D467" s="817" t="s">
        <v>5</v>
      </c>
      <c r="E467" s="818"/>
      <c r="F467" s="818"/>
      <c r="G467" s="818"/>
      <c r="H467" s="818"/>
      <c r="I467" s="818"/>
      <c r="J467" s="818"/>
      <c r="K467" s="818"/>
      <c r="L467" s="818"/>
      <c r="M467" s="818"/>
      <c r="N467" s="818"/>
      <c r="O467" s="818"/>
      <c r="P467" s="818"/>
      <c r="Q467" s="818"/>
      <c r="R467" s="818"/>
      <c r="S467" s="818"/>
      <c r="U467" s="806"/>
      <c r="V467" s="793" t="s">
        <v>262</v>
      </c>
      <c r="W467" s="817" t="s">
        <v>5</v>
      </c>
      <c r="X467" s="818"/>
      <c r="Y467" s="818"/>
      <c r="Z467" s="818"/>
      <c r="AA467" s="818"/>
      <c r="AB467" s="818"/>
      <c r="AC467" s="818"/>
      <c r="AD467" s="818"/>
      <c r="AE467" s="818"/>
      <c r="AF467" s="818"/>
      <c r="AG467" s="818"/>
      <c r="AH467" s="818"/>
      <c r="AI467" s="818"/>
      <c r="AJ467" s="818"/>
      <c r="AK467" s="818"/>
      <c r="AL467" s="818"/>
    </row>
    <row r="468" spans="2:38" hidden="1">
      <c r="B468" s="820"/>
      <c r="C468" s="821" t="s">
        <v>264</v>
      </c>
      <c r="D468" s="822" t="s">
        <v>236</v>
      </c>
      <c r="E468" s="748"/>
      <c r="F468" s="748"/>
      <c r="G468" s="748"/>
      <c r="H468" s="748"/>
      <c r="I468" s="748"/>
      <c r="J468" s="748"/>
      <c r="K468" s="748"/>
      <c r="L468" s="748"/>
      <c r="M468" s="748"/>
      <c r="N468" s="748"/>
      <c r="O468" s="748"/>
      <c r="P468" s="748"/>
      <c r="Q468" s="748"/>
      <c r="R468" s="748"/>
      <c r="S468" s="748"/>
      <c r="U468" s="820"/>
      <c r="V468" s="821" t="s">
        <v>264</v>
      </c>
      <c r="W468" s="822" t="s">
        <v>1730</v>
      </c>
      <c r="X468" s="748"/>
      <c r="Y468" s="748"/>
      <c r="Z468" s="748"/>
      <c r="AA468" s="748"/>
      <c r="AB468" s="748"/>
      <c r="AC468" s="748"/>
      <c r="AD468" s="748"/>
      <c r="AE468" s="748"/>
      <c r="AF468" s="748"/>
      <c r="AG468" s="748"/>
      <c r="AH468" s="748"/>
      <c r="AI468" s="748"/>
      <c r="AJ468" s="748"/>
      <c r="AK468" s="748"/>
      <c r="AL468" s="748"/>
    </row>
    <row r="469" spans="2:38" hidden="1">
      <c r="B469" s="820"/>
      <c r="C469" s="821" t="s">
        <v>265</v>
      </c>
      <c r="D469" s="822" t="s">
        <v>236</v>
      </c>
      <c r="E469" s="748"/>
      <c r="F469" s="748"/>
      <c r="G469" s="748"/>
      <c r="H469" s="748"/>
      <c r="I469" s="748"/>
      <c r="J469" s="748"/>
      <c r="K469" s="748"/>
      <c r="L469" s="748"/>
      <c r="M469" s="748"/>
      <c r="N469" s="748"/>
      <c r="O469" s="748"/>
      <c r="P469" s="748"/>
      <c r="Q469" s="748"/>
      <c r="R469" s="748"/>
      <c r="S469" s="748"/>
      <c r="U469" s="820"/>
      <c r="V469" s="821" t="s">
        <v>265</v>
      </c>
      <c r="W469" s="822" t="s">
        <v>1730</v>
      </c>
      <c r="X469" s="748"/>
      <c r="Y469" s="748"/>
      <c r="Z469" s="748"/>
      <c r="AA469" s="748"/>
      <c r="AB469" s="748"/>
      <c r="AC469" s="748"/>
      <c r="AD469" s="748"/>
      <c r="AE469" s="748"/>
      <c r="AF469" s="748"/>
      <c r="AG469" s="748"/>
      <c r="AH469" s="748"/>
      <c r="AI469" s="748"/>
      <c r="AJ469" s="748"/>
      <c r="AK469" s="748"/>
      <c r="AL469" s="748"/>
    </row>
    <row r="470" spans="2:38" hidden="1">
      <c r="B470" s="806">
        <v>11</v>
      </c>
      <c r="C470" s="772" t="s">
        <v>266</v>
      </c>
      <c r="D470" s="800" t="s">
        <v>267</v>
      </c>
      <c r="E470" s="801"/>
      <c r="F470" s="801"/>
      <c r="G470" s="801"/>
      <c r="H470" s="801"/>
      <c r="I470" s="801"/>
      <c r="J470" s="801"/>
      <c r="K470" s="801"/>
      <c r="L470" s="801"/>
      <c r="M470" s="801"/>
      <c r="N470" s="801"/>
      <c r="O470" s="801"/>
      <c r="P470" s="801"/>
      <c r="Q470" s="801"/>
      <c r="R470" s="801"/>
      <c r="S470" s="801"/>
      <c r="U470" s="806"/>
      <c r="V470" s="772" t="s">
        <v>266</v>
      </c>
      <c r="W470" s="800" t="s">
        <v>1730</v>
      </c>
      <c r="X470" s="742">
        <v>0</v>
      </c>
      <c r="Y470" s="742">
        <v>0</v>
      </c>
      <c r="Z470" s="742">
        <v>0</v>
      </c>
      <c r="AA470" s="742">
        <v>0</v>
      </c>
      <c r="AB470" s="742">
        <v>0</v>
      </c>
      <c r="AC470" s="742">
        <v>0</v>
      </c>
      <c r="AD470" s="742">
        <v>0</v>
      </c>
      <c r="AE470" s="742">
        <v>0</v>
      </c>
      <c r="AF470" s="742">
        <v>0</v>
      </c>
      <c r="AG470" s="742">
        <v>0</v>
      </c>
      <c r="AH470" s="742">
        <v>0</v>
      </c>
      <c r="AI470" s="742">
        <v>0</v>
      </c>
      <c r="AJ470" s="742">
        <v>0</v>
      </c>
      <c r="AK470" s="742">
        <v>0</v>
      </c>
      <c r="AL470" s="742">
        <v>0</v>
      </c>
    </row>
    <row r="471" spans="2:38" hidden="1">
      <c r="B471" s="806">
        <v>12</v>
      </c>
      <c r="C471" s="772" t="s">
        <v>982</v>
      </c>
      <c r="D471" s="800" t="s">
        <v>5</v>
      </c>
      <c r="E471" s="801"/>
      <c r="F471" s="801"/>
      <c r="G471" s="801"/>
      <c r="H471" s="801"/>
      <c r="I471" s="801"/>
      <c r="J471" s="801"/>
      <c r="K471" s="801"/>
      <c r="L471" s="801"/>
      <c r="M471" s="801"/>
      <c r="N471" s="801"/>
      <c r="O471" s="801"/>
      <c r="P471" s="801"/>
      <c r="Q471" s="801"/>
      <c r="R471" s="801"/>
      <c r="S471" s="801"/>
      <c r="U471" s="806"/>
      <c r="V471" s="772" t="s">
        <v>982</v>
      </c>
      <c r="W471" s="800" t="s">
        <v>5</v>
      </c>
      <c r="X471" s="742">
        <v>0</v>
      </c>
      <c r="Y471" s="742">
        <v>0</v>
      </c>
      <c r="Z471" s="742">
        <v>0</v>
      </c>
      <c r="AA471" s="742">
        <v>0</v>
      </c>
      <c r="AB471" s="742">
        <v>0</v>
      </c>
      <c r="AC471" s="742">
        <v>0</v>
      </c>
      <c r="AD471" s="742">
        <v>0</v>
      </c>
      <c r="AE471" s="742">
        <v>0</v>
      </c>
      <c r="AF471" s="742">
        <v>0</v>
      </c>
      <c r="AG471" s="742">
        <v>0</v>
      </c>
      <c r="AH471" s="742">
        <v>0</v>
      </c>
      <c r="AI471" s="742">
        <v>0</v>
      </c>
      <c r="AJ471" s="742">
        <v>0</v>
      </c>
      <c r="AK471" s="742">
        <v>0</v>
      </c>
      <c r="AL471" s="742">
        <v>0</v>
      </c>
    </row>
    <row r="472" spans="2:38" hidden="1">
      <c r="B472" s="820"/>
      <c r="C472" s="821" t="s">
        <v>720</v>
      </c>
      <c r="D472" s="806" t="s">
        <v>721</v>
      </c>
      <c r="E472" s="748"/>
      <c r="F472" s="748"/>
      <c r="G472" s="748"/>
      <c r="H472" s="748"/>
      <c r="I472" s="748"/>
      <c r="J472" s="748"/>
      <c r="K472" s="748"/>
      <c r="L472" s="748"/>
      <c r="M472" s="748"/>
      <c r="N472" s="748"/>
      <c r="O472" s="748"/>
      <c r="P472" s="748"/>
      <c r="Q472" s="748"/>
      <c r="R472" s="748"/>
      <c r="S472" s="748"/>
      <c r="U472" s="820"/>
      <c r="V472" s="821" t="s">
        <v>720</v>
      </c>
      <c r="W472" s="822" t="s">
        <v>1730</v>
      </c>
      <c r="X472" s="748">
        <v>0</v>
      </c>
      <c r="Y472" s="748">
        <v>0</v>
      </c>
      <c r="Z472" s="748">
        <v>0</v>
      </c>
      <c r="AA472" s="748">
        <v>0</v>
      </c>
      <c r="AB472" s="748">
        <v>0</v>
      </c>
      <c r="AC472" s="748">
        <v>0</v>
      </c>
      <c r="AD472" s="748">
        <v>0</v>
      </c>
      <c r="AE472" s="748">
        <v>0</v>
      </c>
      <c r="AF472" s="748">
        <v>0</v>
      </c>
      <c r="AG472" s="748">
        <v>0</v>
      </c>
      <c r="AH472" s="748">
        <v>0</v>
      </c>
      <c r="AI472" s="748">
        <v>0</v>
      </c>
      <c r="AJ472" s="748">
        <v>0</v>
      </c>
      <c r="AK472" s="748">
        <v>0</v>
      </c>
      <c r="AL472" s="748">
        <v>0</v>
      </c>
    </row>
    <row r="473" spans="2:38" hidden="1">
      <c r="B473" s="820"/>
      <c r="C473" s="821" t="s">
        <v>722</v>
      </c>
      <c r="D473" s="806" t="s">
        <v>721</v>
      </c>
      <c r="E473" s="748"/>
      <c r="F473" s="748"/>
      <c r="G473" s="748"/>
      <c r="H473" s="748"/>
      <c r="I473" s="748"/>
      <c r="J473" s="748"/>
      <c r="K473" s="748"/>
      <c r="L473" s="748"/>
      <c r="M473" s="748"/>
      <c r="N473" s="748"/>
      <c r="O473" s="748"/>
      <c r="P473" s="748"/>
      <c r="Q473" s="748"/>
      <c r="R473" s="748"/>
      <c r="S473" s="748"/>
      <c r="U473" s="820"/>
      <c r="V473" s="821" t="s">
        <v>722</v>
      </c>
      <c r="W473" s="822" t="s">
        <v>1730</v>
      </c>
      <c r="X473" s="748">
        <v>0</v>
      </c>
      <c r="Y473" s="748">
        <v>0</v>
      </c>
      <c r="Z473" s="748">
        <v>0</v>
      </c>
      <c r="AA473" s="748">
        <v>0</v>
      </c>
      <c r="AB473" s="748">
        <v>0</v>
      </c>
      <c r="AC473" s="748">
        <v>0</v>
      </c>
      <c r="AD473" s="748">
        <v>0</v>
      </c>
      <c r="AE473" s="748">
        <v>0</v>
      </c>
      <c r="AF473" s="748">
        <v>0</v>
      </c>
      <c r="AG473" s="748">
        <v>0</v>
      </c>
      <c r="AH473" s="748">
        <v>0</v>
      </c>
      <c r="AI473" s="748">
        <v>0</v>
      </c>
      <c r="AJ473" s="748">
        <v>0</v>
      </c>
      <c r="AK473" s="748">
        <v>0</v>
      </c>
      <c r="AL473" s="748">
        <v>0</v>
      </c>
    </row>
    <row r="474" spans="2:38" hidden="1">
      <c r="B474" s="820"/>
      <c r="C474" s="821" t="s">
        <v>723</v>
      </c>
      <c r="D474" s="806" t="s">
        <v>721</v>
      </c>
      <c r="E474" s="748"/>
      <c r="F474" s="748"/>
      <c r="G474" s="748"/>
      <c r="H474" s="748"/>
      <c r="I474" s="748"/>
      <c r="J474" s="748"/>
      <c r="K474" s="748"/>
      <c r="L474" s="748"/>
      <c r="M474" s="748"/>
      <c r="N474" s="748"/>
      <c r="O474" s="748"/>
      <c r="P474" s="748"/>
      <c r="Q474" s="748"/>
      <c r="R474" s="748"/>
      <c r="S474" s="748"/>
      <c r="U474" s="820"/>
      <c r="V474" s="821" t="s">
        <v>723</v>
      </c>
      <c r="W474" s="822" t="s">
        <v>1730</v>
      </c>
      <c r="X474" s="748">
        <v>0</v>
      </c>
      <c r="Y474" s="748">
        <v>0</v>
      </c>
      <c r="Z474" s="748">
        <v>0</v>
      </c>
      <c r="AA474" s="748">
        <v>0</v>
      </c>
      <c r="AB474" s="748">
        <v>0</v>
      </c>
      <c r="AC474" s="748">
        <v>0</v>
      </c>
      <c r="AD474" s="748">
        <v>0</v>
      </c>
      <c r="AE474" s="748">
        <v>0</v>
      </c>
      <c r="AF474" s="748">
        <v>0</v>
      </c>
      <c r="AG474" s="748">
        <v>0</v>
      </c>
      <c r="AH474" s="748">
        <v>0</v>
      </c>
      <c r="AI474" s="748">
        <v>0</v>
      </c>
      <c r="AJ474" s="748">
        <v>0</v>
      </c>
      <c r="AK474" s="748">
        <v>0</v>
      </c>
      <c r="AL474" s="748">
        <v>0</v>
      </c>
    </row>
    <row r="475" spans="2:38" hidden="1">
      <c r="B475" s="820"/>
      <c r="C475" s="821" t="s">
        <v>724</v>
      </c>
      <c r="D475" s="826" t="s">
        <v>1732</v>
      </c>
      <c r="E475" s="748"/>
      <c r="F475" s="748"/>
      <c r="G475" s="748"/>
      <c r="H475" s="748"/>
      <c r="I475" s="748"/>
      <c r="J475" s="748"/>
      <c r="K475" s="748"/>
      <c r="L475" s="748"/>
      <c r="M475" s="748"/>
      <c r="N475" s="748"/>
      <c r="O475" s="748"/>
      <c r="P475" s="748"/>
      <c r="Q475" s="748"/>
      <c r="R475" s="748"/>
      <c r="S475" s="748"/>
      <c r="U475" s="820"/>
      <c r="V475" s="821" t="s">
        <v>724</v>
      </c>
      <c r="W475" s="822" t="s">
        <v>1730</v>
      </c>
      <c r="X475" s="748">
        <v>0</v>
      </c>
      <c r="Y475" s="748">
        <v>0</v>
      </c>
      <c r="Z475" s="748">
        <v>0</v>
      </c>
      <c r="AA475" s="748">
        <v>0</v>
      </c>
      <c r="AB475" s="748">
        <v>0</v>
      </c>
      <c r="AC475" s="748">
        <v>0</v>
      </c>
      <c r="AD475" s="748">
        <v>0</v>
      </c>
      <c r="AE475" s="748">
        <v>0</v>
      </c>
      <c r="AF475" s="748">
        <v>0</v>
      </c>
      <c r="AG475" s="748">
        <v>0</v>
      </c>
      <c r="AH475" s="748">
        <v>0</v>
      </c>
      <c r="AI475" s="748">
        <v>0</v>
      </c>
      <c r="AJ475" s="748">
        <v>0</v>
      </c>
      <c r="AK475" s="748">
        <v>0</v>
      </c>
      <c r="AL475" s="748">
        <v>0</v>
      </c>
    </row>
    <row r="476" spans="2:38" hidden="1">
      <c r="B476" s="806">
        <v>13</v>
      </c>
      <c r="C476" s="798" t="s">
        <v>327</v>
      </c>
      <c r="D476" s="800" t="s">
        <v>270</v>
      </c>
      <c r="E476" s="801"/>
      <c r="F476" s="801"/>
      <c r="G476" s="801"/>
      <c r="H476" s="801"/>
      <c r="I476" s="801"/>
      <c r="J476" s="801"/>
      <c r="K476" s="801"/>
      <c r="L476" s="801"/>
      <c r="M476" s="801"/>
      <c r="N476" s="801"/>
      <c r="O476" s="801"/>
      <c r="P476" s="801"/>
      <c r="Q476" s="801"/>
      <c r="R476" s="801"/>
      <c r="S476" s="801"/>
      <c r="U476" s="806"/>
      <c r="V476" s="798" t="s">
        <v>327</v>
      </c>
      <c r="W476" s="800" t="s">
        <v>270</v>
      </c>
      <c r="X476" s="801"/>
      <c r="Y476" s="801"/>
      <c r="Z476" s="801"/>
      <c r="AA476" s="801"/>
      <c r="AB476" s="801"/>
      <c r="AC476" s="801"/>
      <c r="AD476" s="801"/>
      <c r="AE476" s="801"/>
      <c r="AF476" s="801"/>
      <c r="AG476" s="801"/>
      <c r="AH476" s="801"/>
      <c r="AI476" s="801"/>
      <c r="AJ476" s="801"/>
      <c r="AK476" s="801"/>
      <c r="AL476" s="801"/>
    </row>
    <row r="477" spans="2:38" ht="15" hidden="1" customHeight="1"/>
    <row r="478" spans="2:38" ht="15" customHeight="1">
      <c r="E478" s="832">
        <v>0.89869410566113295</v>
      </c>
      <c r="F478" s="832">
        <v>1.1100010589679552</v>
      </c>
    </row>
    <row r="479" spans="2:38">
      <c r="B479" s="833" t="s">
        <v>1733</v>
      </c>
      <c r="C479" s="812"/>
      <c r="D479" s="812"/>
      <c r="E479" s="830">
        <v>2839</v>
      </c>
      <c r="F479" s="830">
        <v>3247.2000000000003</v>
      </c>
      <c r="G479" s="830">
        <v>2738.4</v>
      </c>
      <c r="H479" s="830">
        <v>2606.2000000000003</v>
      </c>
      <c r="I479" s="830">
        <v>2972.6</v>
      </c>
      <c r="J479" s="830">
        <v>2672.7</v>
      </c>
      <c r="K479" s="830">
        <v>2551.8999999999996</v>
      </c>
      <c r="L479" s="830">
        <v>2569.1571428571415</v>
      </c>
      <c r="M479" s="830">
        <v>2499.6142857142845</v>
      </c>
      <c r="N479" s="830">
        <v>2440.6005952381042</v>
      </c>
      <c r="O479" s="830">
        <v>2382.19107142856</v>
      </c>
      <c r="P479" s="830">
        <v>2324.3857142857132</v>
      </c>
      <c r="Q479" s="830">
        <v>2267.1845238095325</v>
      </c>
      <c r="R479" s="830">
        <v>2210.5875000000037</v>
      </c>
      <c r="U479" s="833"/>
      <c r="V479" s="812"/>
      <c r="W479" s="812"/>
    </row>
    <row r="480" spans="2:38">
      <c r="B480" s="813" t="s">
        <v>10</v>
      </c>
      <c r="C480" s="813" t="s">
        <v>12</v>
      </c>
      <c r="D480" s="813" t="s">
        <v>26</v>
      </c>
      <c r="E480" s="734">
        <v>2017</v>
      </c>
      <c r="F480" s="734">
        <v>2018</v>
      </c>
      <c r="G480" s="734">
        <v>2019</v>
      </c>
      <c r="H480" s="734">
        <v>2020</v>
      </c>
      <c r="I480" s="734">
        <v>2021</v>
      </c>
      <c r="J480" s="734">
        <v>2022</v>
      </c>
      <c r="K480" s="734">
        <v>2023</v>
      </c>
      <c r="L480" s="734">
        <v>2024</v>
      </c>
      <c r="M480" s="734">
        <v>2025</v>
      </c>
      <c r="N480" s="734">
        <v>2026</v>
      </c>
      <c r="O480" s="734">
        <v>2027</v>
      </c>
      <c r="P480" s="734">
        <v>2028</v>
      </c>
      <c r="Q480" s="734">
        <v>2029</v>
      </c>
      <c r="R480" s="734">
        <v>2030</v>
      </c>
      <c r="S480" s="735">
        <v>2031</v>
      </c>
      <c r="U480" s="813"/>
      <c r="V480" s="813" t="s">
        <v>12</v>
      </c>
      <c r="W480" s="813" t="s">
        <v>26</v>
      </c>
      <c r="X480" s="734">
        <v>2017</v>
      </c>
      <c r="Y480" s="734">
        <v>2018</v>
      </c>
      <c r="Z480" s="734">
        <v>2019</v>
      </c>
      <c r="AA480" s="734">
        <v>2020</v>
      </c>
      <c r="AB480" s="734">
        <v>2021</v>
      </c>
      <c r="AC480" s="734">
        <v>2022</v>
      </c>
      <c r="AD480" s="734">
        <v>2023</v>
      </c>
      <c r="AE480" s="734">
        <v>2024</v>
      </c>
      <c r="AF480" s="734">
        <v>2025</v>
      </c>
      <c r="AG480" s="734">
        <v>2026</v>
      </c>
      <c r="AH480" s="734">
        <v>2027</v>
      </c>
      <c r="AI480" s="734">
        <v>2028</v>
      </c>
      <c r="AJ480" s="734">
        <v>2029</v>
      </c>
      <c r="AK480" s="734">
        <v>2030</v>
      </c>
      <c r="AL480" s="735">
        <v>2031</v>
      </c>
    </row>
    <row r="481" spans="2:38">
      <c r="B481" s="806">
        <v>1</v>
      </c>
      <c r="C481" s="772" t="s">
        <v>227</v>
      </c>
      <c r="D481" s="800" t="s">
        <v>228</v>
      </c>
      <c r="E481" s="814">
        <v>1249.2011666666665</v>
      </c>
      <c r="F481" s="814">
        <v>1389.0529999999997</v>
      </c>
      <c r="G481" s="814">
        <v>1301.614</v>
      </c>
      <c r="H481" s="814">
        <v>1225.6190000000001</v>
      </c>
      <c r="I481" s="814">
        <v>1076.7830000000001</v>
      </c>
      <c r="J481" s="814">
        <v>1338.3020000000001</v>
      </c>
      <c r="K481" s="814">
        <v>1163.8360000000002</v>
      </c>
      <c r="L481" s="814">
        <v>1249.2011666666669</v>
      </c>
      <c r="M481" s="814">
        <v>1186.7981130952357</v>
      </c>
      <c r="N481" s="814">
        <v>1172.9307678571458</v>
      </c>
      <c r="O481" s="814">
        <v>1159.0634226190487</v>
      </c>
      <c r="P481" s="814">
        <v>1145.1960773809551</v>
      </c>
      <c r="Q481" s="814">
        <v>1131.3287321428579</v>
      </c>
      <c r="R481" s="814">
        <v>1117.4613869047644</v>
      </c>
      <c r="S481" s="801"/>
      <c r="U481" s="806"/>
      <c r="V481" s="772" t="s">
        <v>227</v>
      </c>
      <c r="W481" s="800" t="s">
        <v>1730</v>
      </c>
      <c r="X481" s="815">
        <v>1249.2011666666665</v>
      </c>
      <c r="Y481" s="815">
        <v>1389.0529999999997</v>
      </c>
      <c r="Z481" s="815">
        <v>1301.614</v>
      </c>
      <c r="AA481" s="815">
        <v>1225.6190000000001</v>
      </c>
      <c r="AB481" s="815">
        <v>1076.7830000000001</v>
      </c>
      <c r="AC481" s="815">
        <v>1338.3020000000001</v>
      </c>
      <c r="AD481" s="815">
        <v>1163.8360000000002</v>
      </c>
      <c r="AE481" s="815">
        <v>1249.2011666666669</v>
      </c>
      <c r="AF481" s="815">
        <v>1186.7981130952357</v>
      </c>
      <c r="AG481" s="815">
        <v>1172.9307678571458</v>
      </c>
      <c r="AH481" s="815">
        <v>1159.0634226190487</v>
      </c>
      <c r="AI481" s="815">
        <v>1145.1960773809551</v>
      </c>
      <c r="AJ481" s="815">
        <v>1131.3287321428579</v>
      </c>
      <c r="AK481" s="815">
        <v>1117.4613869047644</v>
      </c>
      <c r="AL481" s="815">
        <v>0</v>
      </c>
    </row>
    <row r="482" spans="2:38">
      <c r="B482" s="806">
        <v>2</v>
      </c>
      <c r="C482" s="772" t="s">
        <v>230</v>
      </c>
      <c r="D482" s="800" t="s">
        <v>1731</v>
      </c>
      <c r="E482" s="801">
        <v>48.7</v>
      </c>
      <c r="F482" s="834">
        <v>45.088000000000001</v>
      </c>
      <c r="G482" s="835">
        <v>39.333999999999996</v>
      </c>
      <c r="H482" s="835">
        <v>29.052</v>
      </c>
      <c r="I482" s="836">
        <v>52.373000000000005</v>
      </c>
      <c r="J482" s="836">
        <v>63.710999999999999</v>
      </c>
      <c r="K482" s="836">
        <v>20.75</v>
      </c>
      <c r="L482" s="814">
        <v>46.192061243312573</v>
      </c>
      <c r="M482" s="814">
        <v>47.140311073840564</v>
      </c>
      <c r="N482" s="814">
        <v>48.868451420215379</v>
      </c>
      <c r="O482" s="814">
        <v>51.024254003785444</v>
      </c>
      <c r="P482" s="814">
        <v>53.593640107820207</v>
      </c>
      <c r="Q482" s="814">
        <v>56.56056253958905</v>
      </c>
      <c r="R482" s="814">
        <v>59.909436156337946</v>
      </c>
      <c r="S482" s="801"/>
      <c r="U482" s="806"/>
      <c r="V482" s="772" t="s">
        <v>230</v>
      </c>
      <c r="W482" s="800" t="s">
        <v>1730</v>
      </c>
      <c r="X482" s="815">
        <v>457.29300000000006</v>
      </c>
      <c r="Y482" s="815">
        <v>423.37632000000002</v>
      </c>
      <c r="Z482" s="815">
        <v>369.34625999999997</v>
      </c>
      <c r="AA482" s="815">
        <v>272.79828000000003</v>
      </c>
      <c r="AB482" s="815">
        <v>491.78247000000005</v>
      </c>
      <c r="AC482" s="815">
        <v>598.24629000000004</v>
      </c>
      <c r="AD482" s="815">
        <v>194.8425</v>
      </c>
      <c r="AE482" s="815">
        <v>433.74345507470508</v>
      </c>
      <c r="AF482" s="815">
        <v>442.64752098336294</v>
      </c>
      <c r="AG482" s="815">
        <v>458.87475883582243</v>
      </c>
      <c r="AH482" s="815">
        <v>479.11774509554533</v>
      </c>
      <c r="AI482" s="815">
        <v>503.24428061243179</v>
      </c>
      <c r="AJ482" s="815">
        <v>531.10368224674119</v>
      </c>
      <c r="AK482" s="815">
        <v>562.54960550801331</v>
      </c>
      <c r="AL482" s="815">
        <v>0</v>
      </c>
    </row>
    <row r="483" spans="2:38">
      <c r="B483" s="806">
        <v>3</v>
      </c>
      <c r="C483" s="772" t="s">
        <v>322</v>
      </c>
      <c r="D483" s="800" t="s">
        <v>5</v>
      </c>
      <c r="E483" s="801"/>
      <c r="F483" s="801"/>
      <c r="G483" s="801"/>
      <c r="H483" s="801"/>
      <c r="I483" s="801"/>
      <c r="J483" s="801"/>
      <c r="K483" s="801"/>
      <c r="L483" s="801"/>
      <c r="M483" s="801"/>
      <c r="N483" s="801"/>
      <c r="O483" s="801"/>
      <c r="P483" s="801"/>
      <c r="Q483" s="801"/>
      <c r="R483" s="801"/>
      <c r="S483" s="801"/>
      <c r="U483" s="806"/>
      <c r="V483" s="772" t="s">
        <v>322</v>
      </c>
      <c r="W483" s="800" t="s">
        <v>5</v>
      </c>
      <c r="X483" s="816">
        <v>734.56004859368738</v>
      </c>
      <c r="Y483" s="816">
        <v>817.36382153447107</v>
      </c>
      <c r="Z483" s="816">
        <v>739.756119577616</v>
      </c>
      <c r="AA483" s="816">
        <v>621.92919885725985</v>
      </c>
      <c r="AB483" s="816">
        <v>681.18345185605904</v>
      </c>
      <c r="AC483" s="816">
        <v>652.43836348195339</v>
      </c>
      <c r="AD483" s="816">
        <v>535.29553999999996</v>
      </c>
      <c r="AE483" s="816">
        <v>761.92886140988264</v>
      </c>
      <c r="AF483" s="816">
        <v>787.20048940438971</v>
      </c>
      <c r="AG483" s="816">
        <v>824.93588663393132</v>
      </c>
      <c r="AH483" s="816">
        <v>870.45936301886331</v>
      </c>
      <c r="AI483" s="816">
        <v>923.58967690699933</v>
      </c>
      <c r="AJ483" s="816">
        <v>984.10605848393163</v>
      </c>
      <c r="AK483" s="816">
        <v>1051.7874391484384</v>
      </c>
      <c r="AL483" s="816">
        <v>0</v>
      </c>
    </row>
    <row r="484" spans="2:38">
      <c r="B484" s="806">
        <v>4</v>
      </c>
      <c r="C484" s="793" t="s">
        <v>233</v>
      </c>
      <c r="D484" s="817" t="s">
        <v>5</v>
      </c>
      <c r="E484" s="818"/>
      <c r="F484" s="818"/>
      <c r="G484" s="818"/>
      <c r="H484" s="818"/>
      <c r="I484" s="818"/>
      <c r="J484" s="818"/>
      <c r="K484" s="818"/>
      <c r="L484" s="818"/>
      <c r="M484" s="818"/>
      <c r="N484" s="818"/>
      <c r="O484" s="818"/>
      <c r="P484" s="818"/>
      <c r="Q484" s="818"/>
      <c r="R484" s="818"/>
      <c r="S484" s="818"/>
      <c r="U484" s="806"/>
      <c r="V484" s="793" t="s">
        <v>233</v>
      </c>
      <c r="W484" s="817" t="s">
        <v>5</v>
      </c>
      <c r="X484" s="818">
        <v>734.56004859368738</v>
      </c>
      <c r="Y484" s="818">
        <v>817.36382153447107</v>
      </c>
      <c r="Z484" s="818">
        <v>739.756119577616</v>
      </c>
      <c r="AA484" s="818">
        <v>621.92919885725985</v>
      </c>
      <c r="AB484" s="818">
        <v>681.18345185605904</v>
      </c>
      <c r="AC484" s="818">
        <v>652.43836348195339</v>
      </c>
      <c r="AD484" s="818">
        <v>535.29553999999996</v>
      </c>
      <c r="AE484" s="818">
        <v>761.92886140988264</v>
      </c>
      <c r="AF484" s="818">
        <v>787.20048940438971</v>
      </c>
      <c r="AG484" s="818">
        <v>824.93588663393132</v>
      </c>
      <c r="AH484" s="818">
        <v>870.45936301886331</v>
      </c>
      <c r="AI484" s="818">
        <v>923.58967690699933</v>
      </c>
      <c r="AJ484" s="818">
        <v>984.10605848393163</v>
      </c>
      <c r="AK484" s="818">
        <v>1051.7874391484384</v>
      </c>
      <c r="AL484" s="818">
        <v>0</v>
      </c>
    </row>
    <row r="485" spans="2:38">
      <c r="B485" s="820"/>
      <c r="C485" s="821" t="s">
        <v>245</v>
      </c>
      <c r="D485" s="822" t="s">
        <v>236</v>
      </c>
      <c r="E485" s="748">
        <v>339.4510664396534</v>
      </c>
      <c r="F485" s="748">
        <v>377.71591501641478</v>
      </c>
      <c r="G485" s="748">
        <v>340.58072360838855</v>
      </c>
      <c r="H485" s="748">
        <v>284.81104707488561</v>
      </c>
      <c r="I485" s="748">
        <v>313.14678659812336</v>
      </c>
      <c r="J485" s="748">
        <v>299.45864927712063</v>
      </c>
      <c r="K485" s="748">
        <v>243.75</v>
      </c>
      <c r="L485" s="748">
        <v>348.55471786021883</v>
      </c>
      <c r="M485" s="748">
        <v>358.74166521052962</v>
      </c>
      <c r="N485" s="748">
        <v>374.55941348345908</v>
      </c>
      <c r="O485" s="748">
        <v>393.78109030160795</v>
      </c>
      <c r="P485" s="748">
        <v>416.31874987094716</v>
      </c>
      <c r="Q485" s="748">
        <v>442.06487943130571</v>
      </c>
      <c r="R485" s="748">
        <v>470.91139236336869</v>
      </c>
      <c r="S485" s="748"/>
      <c r="U485" s="820"/>
      <c r="V485" s="821" t="s">
        <v>245</v>
      </c>
      <c r="W485" s="822" t="s">
        <v>1730</v>
      </c>
      <c r="X485" s="768">
        <v>712.84723952327215</v>
      </c>
      <c r="Y485" s="768">
        <v>793.20342153447109</v>
      </c>
      <c r="Z485" s="768">
        <v>715.21951957761598</v>
      </c>
      <c r="AA485" s="768">
        <v>598.10319885725983</v>
      </c>
      <c r="AB485" s="768">
        <v>657.60825185605904</v>
      </c>
      <c r="AC485" s="768">
        <v>628.86316348195339</v>
      </c>
      <c r="AD485" s="768">
        <v>511.875</v>
      </c>
      <c r="AE485" s="768">
        <v>731.96490750645955</v>
      </c>
      <c r="AF485" s="768">
        <v>753.35749694211222</v>
      </c>
      <c r="AG485" s="768">
        <v>786.57476831526412</v>
      </c>
      <c r="AH485" s="768">
        <v>826.94028963337678</v>
      </c>
      <c r="AI485" s="768">
        <v>874.26937472898908</v>
      </c>
      <c r="AJ485" s="768">
        <v>928.33624680574201</v>
      </c>
      <c r="AK485" s="768">
        <v>988.91392396307424</v>
      </c>
      <c r="AL485" s="768">
        <v>0</v>
      </c>
    </row>
    <row r="486" spans="2:38">
      <c r="B486" s="820"/>
      <c r="C486" s="821" t="s">
        <v>332</v>
      </c>
      <c r="D486" s="822" t="s">
        <v>236</v>
      </c>
      <c r="E486" s="748"/>
      <c r="F486" s="748"/>
      <c r="G486" s="748"/>
      <c r="H486" s="748"/>
      <c r="I486" s="748"/>
      <c r="J486" s="748"/>
      <c r="K486" s="748"/>
      <c r="L486" s="748"/>
      <c r="M486" s="748"/>
      <c r="N486" s="748"/>
      <c r="O486" s="748"/>
      <c r="P486" s="748"/>
      <c r="Q486" s="748"/>
      <c r="R486" s="748"/>
      <c r="S486" s="748"/>
      <c r="U486" s="820"/>
      <c r="V486" s="821" t="s">
        <v>332</v>
      </c>
      <c r="W486" s="822" t="s">
        <v>1730</v>
      </c>
      <c r="X486" s="768">
        <v>0</v>
      </c>
      <c r="Y486" s="768">
        <v>0</v>
      </c>
      <c r="Z486" s="768">
        <v>0</v>
      </c>
      <c r="AA486" s="768">
        <v>0</v>
      </c>
      <c r="AB486" s="768">
        <v>0</v>
      </c>
      <c r="AC486" s="768">
        <v>0</v>
      </c>
      <c r="AD486" s="768">
        <v>0</v>
      </c>
      <c r="AE486" s="768">
        <v>0</v>
      </c>
      <c r="AF486" s="768">
        <v>0</v>
      </c>
      <c r="AG486" s="768">
        <v>0</v>
      </c>
      <c r="AH486" s="768">
        <v>0</v>
      </c>
      <c r="AI486" s="768">
        <v>0</v>
      </c>
      <c r="AJ486" s="768">
        <v>0</v>
      </c>
      <c r="AK486" s="768">
        <v>0</v>
      </c>
      <c r="AL486" s="768">
        <v>0</v>
      </c>
    </row>
    <row r="487" spans="2:38">
      <c r="B487" s="820"/>
      <c r="C487" s="821" t="s">
        <v>238</v>
      </c>
      <c r="D487" s="822" t="s">
        <v>236</v>
      </c>
      <c r="E487" s="748"/>
      <c r="F487" s="748"/>
      <c r="G487" s="748"/>
      <c r="H487" s="748"/>
      <c r="I487" s="748"/>
      <c r="J487" s="748"/>
      <c r="K487" s="748"/>
      <c r="L487" s="748"/>
      <c r="M487" s="748"/>
      <c r="N487" s="748"/>
      <c r="O487" s="748"/>
      <c r="P487" s="748"/>
      <c r="Q487" s="748"/>
      <c r="R487" s="748"/>
      <c r="S487" s="748"/>
      <c r="U487" s="820"/>
      <c r="V487" s="821" t="s">
        <v>238</v>
      </c>
      <c r="W487" s="822" t="s">
        <v>1730</v>
      </c>
      <c r="X487" s="768">
        <v>0</v>
      </c>
      <c r="Y487" s="768">
        <v>0</v>
      </c>
      <c r="Z487" s="768">
        <v>0</v>
      </c>
      <c r="AA487" s="768">
        <v>0</v>
      </c>
      <c r="AB487" s="768">
        <v>0</v>
      </c>
      <c r="AC487" s="768">
        <v>0</v>
      </c>
      <c r="AD487" s="768">
        <v>0</v>
      </c>
      <c r="AE487" s="768">
        <v>0</v>
      </c>
      <c r="AF487" s="768">
        <v>0</v>
      </c>
      <c r="AG487" s="768">
        <v>0</v>
      </c>
      <c r="AH487" s="768">
        <v>0</v>
      </c>
      <c r="AI487" s="768">
        <v>0</v>
      </c>
      <c r="AJ487" s="768">
        <v>0</v>
      </c>
      <c r="AK487" s="768">
        <v>0</v>
      </c>
      <c r="AL487" s="768">
        <v>0</v>
      </c>
    </row>
    <row r="488" spans="2:38">
      <c r="B488" s="820"/>
      <c r="C488" s="821" t="s">
        <v>239</v>
      </c>
      <c r="D488" s="822" t="s">
        <v>236</v>
      </c>
      <c r="E488" s="748">
        <v>5.1944519307213488</v>
      </c>
      <c r="F488" s="748">
        <v>5.78</v>
      </c>
      <c r="G488" s="748">
        <v>5.87</v>
      </c>
      <c r="H488" s="748">
        <v>5.7</v>
      </c>
      <c r="I488" s="748">
        <v>5.64</v>
      </c>
      <c r="J488" s="748">
        <v>5.64</v>
      </c>
      <c r="K488" s="748">
        <v>5.6029999999999998</v>
      </c>
      <c r="L488" s="748">
        <v>7.1684100247423732</v>
      </c>
      <c r="M488" s="748">
        <v>8.0964096799706908</v>
      </c>
      <c r="N488" s="748">
        <v>9.1773010331739613</v>
      </c>
      <c r="O488" s="748">
        <v>10.411261575475237</v>
      </c>
      <c r="P488" s="748">
        <v>11.799115353590963</v>
      </c>
      <c r="Q488" s="748">
        <v>13.342060210093223</v>
      </c>
      <c r="R488" s="748">
        <v>15.041510809895726</v>
      </c>
      <c r="S488" s="748"/>
      <c r="U488" s="820"/>
      <c r="V488" s="821" t="s">
        <v>239</v>
      </c>
      <c r="W488" s="822" t="s">
        <v>1730</v>
      </c>
      <c r="X488" s="768">
        <v>21.712809070415236</v>
      </c>
      <c r="Y488" s="768">
        <v>24.160399999999999</v>
      </c>
      <c r="Z488" s="768">
        <v>24.5366</v>
      </c>
      <c r="AA488" s="768">
        <v>23.826000000000001</v>
      </c>
      <c r="AB488" s="768">
        <v>23.575199999999999</v>
      </c>
      <c r="AC488" s="768">
        <v>23.575199999999999</v>
      </c>
      <c r="AD488" s="768">
        <v>23.420539999999999</v>
      </c>
      <c r="AE488" s="768">
        <v>29.963953903423118</v>
      </c>
      <c r="AF488" s="768">
        <v>33.842992462277486</v>
      </c>
      <c r="AG488" s="768">
        <v>38.361118318667152</v>
      </c>
      <c r="AH488" s="768">
        <v>43.519073385486486</v>
      </c>
      <c r="AI488" s="768">
        <v>49.320302178010223</v>
      </c>
      <c r="AJ488" s="768">
        <v>55.769811678189669</v>
      </c>
      <c r="AK488" s="768">
        <v>62.873515185364134</v>
      </c>
      <c r="AL488" s="768">
        <v>0</v>
      </c>
    </row>
    <row r="489" spans="2:38">
      <c r="B489" s="820"/>
      <c r="C489" s="821" t="s">
        <v>240</v>
      </c>
      <c r="D489" s="822" t="s">
        <v>236</v>
      </c>
      <c r="E489" s="748"/>
      <c r="F489" s="748"/>
      <c r="G489" s="748"/>
      <c r="H489" s="748"/>
      <c r="I489" s="748"/>
      <c r="J489" s="748"/>
      <c r="K489" s="748"/>
      <c r="L489" s="748"/>
      <c r="M489" s="748"/>
      <c r="N489" s="748"/>
      <c r="O489" s="748"/>
      <c r="P489" s="748"/>
      <c r="Q489" s="748"/>
      <c r="R489" s="748"/>
      <c r="S489" s="748"/>
      <c r="U489" s="820"/>
      <c r="V489" s="821" t="s">
        <v>240</v>
      </c>
      <c r="W489" s="822" t="s">
        <v>1730</v>
      </c>
      <c r="X489" s="768">
        <v>0</v>
      </c>
      <c r="Y489" s="768">
        <v>0</v>
      </c>
      <c r="Z489" s="768">
        <v>0</v>
      </c>
      <c r="AA489" s="768">
        <v>0</v>
      </c>
      <c r="AB489" s="768">
        <v>0</v>
      </c>
      <c r="AC489" s="768">
        <v>0</v>
      </c>
      <c r="AD489" s="768">
        <v>0</v>
      </c>
      <c r="AE489" s="768">
        <v>0</v>
      </c>
      <c r="AF489" s="768">
        <v>0</v>
      </c>
      <c r="AG489" s="768">
        <v>0</v>
      </c>
      <c r="AH489" s="768">
        <v>0</v>
      </c>
      <c r="AI489" s="768">
        <v>0</v>
      </c>
      <c r="AJ489" s="768">
        <v>0</v>
      </c>
      <c r="AK489" s="768">
        <v>0</v>
      </c>
      <c r="AL489" s="768">
        <v>0</v>
      </c>
    </row>
    <row r="490" spans="2:38">
      <c r="B490" s="820"/>
      <c r="C490" s="821" t="s">
        <v>241</v>
      </c>
      <c r="D490" s="822" t="s">
        <v>236</v>
      </c>
      <c r="E490" s="748"/>
      <c r="F490" s="748"/>
      <c r="G490" s="748"/>
      <c r="H490" s="748"/>
      <c r="I490" s="748"/>
      <c r="J490" s="748"/>
      <c r="K490" s="748"/>
      <c r="L490" s="748"/>
      <c r="M490" s="748"/>
      <c r="N490" s="748"/>
      <c r="O490" s="748"/>
      <c r="P490" s="748"/>
      <c r="Q490" s="748"/>
      <c r="R490" s="748"/>
      <c r="S490" s="748"/>
      <c r="U490" s="820"/>
      <c r="V490" s="821" t="s">
        <v>241</v>
      </c>
      <c r="W490" s="822" t="s">
        <v>1730</v>
      </c>
      <c r="X490" s="748"/>
      <c r="Y490" s="748"/>
      <c r="Z490" s="748"/>
      <c r="AA490" s="748"/>
      <c r="AB490" s="748"/>
      <c r="AC490" s="748"/>
      <c r="AD490" s="748"/>
      <c r="AE490" s="748"/>
      <c r="AF490" s="748"/>
      <c r="AG490" s="748"/>
      <c r="AH490" s="748"/>
      <c r="AI490" s="748"/>
      <c r="AJ490" s="748"/>
      <c r="AK490" s="748"/>
      <c r="AL490" s="748"/>
    </row>
    <row r="491" spans="2:38">
      <c r="B491" s="820"/>
      <c r="C491" s="821" t="s">
        <v>242</v>
      </c>
      <c r="D491" s="822" t="s">
        <v>236</v>
      </c>
      <c r="E491" s="748"/>
      <c r="F491" s="748"/>
      <c r="G491" s="748"/>
      <c r="H491" s="748"/>
      <c r="I491" s="748"/>
      <c r="J491" s="748"/>
      <c r="K491" s="748"/>
      <c r="L491" s="748"/>
      <c r="M491" s="748"/>
      <c r="N491" s="748"/>
      <c r="O491" s="748"/>
      <c r="P491" s="748"/>
      <c r="Q491" s="748"/>
      <c r="R491" s="748"/>
      <c r="S491" s="748"/>
      <c r="U491" s="820"/>
      <c r="V491" s="821" t="s">
        <v>242</v>
      </c>
      <c r="W491" s="822" t="s">
        <v>1730</v>
      </c>
      <c r="X491" s="748"/>
      <c r="Y491" s="748"/>
      <c r="Z491" s="748"/>
      <c r="AA491" s="748"/>
      <c r="AB491" s="748"/>
      <c r="AC491" s="748"/>
      <c r="AD491" s="748"/>
      <c r="AE491" s="748"/>
      <c r="AF491" s="748"/>
      <c r="AG491" s="748"/>
      <c r="AH491" s="748"/>
      <c r="AI491" s="748"/>
      <c r="AJ491" s="748"/>
      <c r="AK491" s="748"/>
      <c r="AL491" s="748"/>
    </row>
    <row r="492" spans="2:38">
      <c r="B492" s="820"/>
      <c r="C492" s="821" t="s">
        <v>243</v>
      </c>
      <c r="D492" s="822" t="s">
        <v>236</v>
      </c>
      <c r="E492" s="748"/>
      <c r="F492" s="748"/>
      <c r="G492" s="748"/>
      <c r="H492" s="748"/>
      <c r="I492" s="748"/>
      <c r="J492" s="748"/>
      <c r="K492" s="748"/>
      <c r="L492" s="748"/>
      <c r="M492" s="748"/>
      <c r="N492" s="748"/>
      <c r="O492" s="748"/>
      <c r="P492" s="748"/>
      <c r="Q492" s="748"/>
      <c r="R492" s="748"/>
      <c r="S492" s="748"/>
      <c r="U492" s="820"/>
      <c r="V492" s="821" t="s">
        <v>243</v>
      </c>
      <c r="W492" s="822" t="s">
        <v>1730</v>
      </c>
      <c r="X492" s="748"/>
      <c r="Y492" s="748"/>
      <c r="Z492" s="748"/>
      <c r="AA492" s="748"/>
      <c r="AB492" s="748"/>
      <c r="AC492" s="748"/>
      <c r="AD492" s="748"/>
      <c r="AE492" s="748"/>
      <c r="AF492" s="748"/>
      <c r="AG492" s="748"/>
      <c r="AH492" s="748"/>
      <c r="AI492" s="748"/>
      <c r="AJ492" s="748"/>
      <c r="AK492" s="748"/>
      <c r="AL492" s="748"/>
    </row>
    <row r="493" spans="2:38">
      <c r="B493" s="820"/>
      <c r="C493" s="821" t="s">
        <v>244</v>
      </c>
      <c r="D493" s="822" t="s">
        <v>236</v>
      </c>
      <c r="E493" s="748"/>
      <c r="F493" s="748"/>
      <c r="G493" s="748"/>
      <c r="H493" s="748"/>
      <c r="I493" s="748"/>
      <c r="J493" s="748"/>
      <c r="K493" s="748"/>
      <c r="L493" s="748"/>
      <c r="M493" s="748"/>
      <c r="N493" s="748"/>
      <c r="O493" s="748"/>
      <c r="P493" s="748"/>
      <c r="Q493" s="748"/>
      <c r="R493" s="748"/>
      <c r="S493" s="748"/>
      <c r="U493" s="820"/>
      <c r="V493" s="821" t="s">
        <v>244</v>
      </c>
      <c r="W493" s="822" t="s">
        <v>1730</v>
      </c>
      <c r="X493" s="748"/>
      <c r="Y493" s="748"/>
      <c r="Z493" s="748"/>
      <c r="AA493" s="748"/>
      <c r="AB493" s="748"/>
      <c r="AC493" s="748"/>
      <c r="AD493" s="748"/>
      <c r="AE493" s="748"/>
      <c r="AF493" s="748"/>
      <c r="AG493" s="748"/>
      <c r="AH493" s="748"/>
      <c r="AI493" s="748"/>
      <c r="AJ493" s="748"/>
      <c r="AK493" s="748"/>
      <c r="AL493" s="748"/>
    </row>
    <row r="494" spans="2:38">
      <c r="B494" s="806">
        <v>5</v>
      </c>
      <c r="C494" s="793" t="s">
        <v>765</v>
      </c>
      <c r="D494" s="817" t="s">
        <v>5</v>
      </c>
      <c r="E494" s="818"/>
      <c r="F494" s="818"/>
      <c r="G494" s="818"/>
      <c r="H494" s="818"/>
      <c r="I494" s="818"/>
      <c r="J494" s="818"/>
      <c r="K494" s="818"/>
      <c r="L494" s="818"/>
      <c r="M494" s="818"/>
      <c r="N494" s="818"/>
      <c r="O494" s="818"/>
      <c r="P494" s="818"/>
      <c r="Q494" s="818"/>
      <c r="R494" s="818"/>
      <c r="S494" s="818"/>
      <c r="U494" s="806"/>
      <c r="V494" s="793" t="s">
        <v>765</v>
      </c>
      <c r="W494" s="817" t="s">
        <v>5</v>
      </c>
      <c r="X494" s="818"/>
      <c r="Y494" s="818"/>
      <c r="Z494" s="818"/>
      <c r="AA494" s="818"/>
      <c r="AB494" s="818"/>
      <c r="AC494" s="818"/>
      <c r="AD494" s="818"/>
      <c r="AE494" s="818"/>
      <c r="AF494" s="818"/>
      <c r="AG494" s="818"/>
      <c r="AH494" s="818"/>
      <c r="AI494" s="818"/>
      <c r="AJ494" s="818"/>
      <c r="AK494" s="818"/>
      <c r="AL494" s="818"/>
    </row>
    <row r="495" spans="2:38">
      <c r="B495" s="820"/>
      <c r="C495" s="821" t="s">
        <v>766</v>
      </c>
      <c r="D495" s="822" t="s">
        <v>1731</v>
      </c>
      <c r="E495" s="748"/>
      <c r="F495" s="748"/>
      <c r="G495" s="748"/>
      <c r="H495" s="748"/>
      <c r="I495" s="748"/>
      <c r="J495" s="748"/>
      <c r="K495" s="748"/>
      <c r="L495" s="748"/>
      <c r="M495" s="748"/>
      <c r="N495" s="748"/>
      <c r="O495" s="748"/>
      <c r="P495" s="748"/>
      <c r="Q495" s="748"/>
      <c r="R495" s="748"/>
      <c r="S495" s="748"/>
      <c r="U495" s="820"/>
      <c r="V495" s="821" t="s">
        <v>766</v>
      </c>
      <c r="W495" s="822" t="s">
        <v>1730</v>
      </c>
      <c r="X495" s="748"/>
      <c r="Y495" s="748"/>
      <c r="Z495" s="748"/>
      <c r="AA495" s="748"/>
      <c r="AB495" s="748"/>
      <c r="AC495" s="748"/>
      <c r="AD495" s="748"/>
      <c r="AE495" s="748"/>
      <c r="AF495" s="748"/>
      <c r="AG495" s="748"/>
      <c r="AH495" s="748"/>
      <c r="AI495" s="748"/>
      <c r="AJ495" s="748"/>
      <c r="AK495" s="748"/>
      <c r="AL495" s="748"/>
    </row>
    <row r="496" spans="2:38">
      <c r="B496" s="820"/>
      <c r="C496" s="821" t="s">
        <v>977</v>
      </c>
      <c r="D496" s="822" t="s">
        <v>1731</v>
      </c>
      <c r="E496" s="748"/>
      <c r="F496" s="748"/>
      <c r="G496" s="748"/>
      <c r="H496" s="748"/>
      <c r="I496" s="748"/>
      <c r="J496" s="748"/>
      <c r="K496" s="748"/>
      <c r="L496" s="748"/>
      <c r="M496" s="748"/>
      <c r="N496" s="748"/>
      <c r="O496" s="748"/>
      <c r="P496" s="748"/>
      <c r="Q496" s="748"/>
      <c r="R496" s="748"/>
      <c r="S496" s="748"/>
      <c r="U496" s="820"/>
      <c r="V496" s="821" t="s">
        <v>977</v>
      </c>
      <c r="W496" s="822" t="s">
        <v>1730</v>
      </c>
      <c r="X496" s="748"/>
      <c r="Y496" s="748"/>
      <c r="Z496" s="748"/>
      <c r="AA496" s="748"/>
      <c r="AB496" s="748"/>
      <c r="AC496" s="748"/>
      <c r="AD496" s="748"/>
      <c r="AE496" s="748"/>
      <c r="AF496" s="748"/>
      <c r="AG496" s="748"/>
      <c r="AH496" s="748"/>
      <c r="AI496" s="748"/>
      <c r="AJ496" s="748"/>
      <c r="AK496" s="748"/>
      <c r="AL496" s="748"/>
    </row>
    <row r="497" spans="2:38">
      <c r="B497" s="806">
        <v>6</v>
      </c>
      <c r="C497" s="793" t="s">
        <v>979</v>
      </c>
      <c r="D497" s="817" t="s">
        <v>5</v>
      </c>
      <c r="E497" s="818"/>
      <c r="F497" s="818"/>
      <c r="G497" s="818"/>
      <c r="H497" s="818"/>
      <c r="I497" s="818"/>
      <c r="J497" s="818"/>
      <c r="K497" s="818"/>
      <c r="L497" s="818"/>
      <c r="M497" s="818"/>
      <c r="N497" s="818"/>
      <c r="O497" s="818"/>
      <c r="P497" s="818"/>
      <c r="Q497" s="818"/>
      <c r="R497" s="818"/>
      <c r="S497" s="818"/>
      <c r="U497" s="806"/>
      <c r="V497" s="793" t="s">
        <v>979</v>
      </c>
      <c r="W497" s="817" t="s">
        <v>5</v>
      </c>
      <c r="X497" s="818"/>
      <c r="Y497" s="818"/>
      <c r="Z497" s="818"/>
      <c r="AA497" s="818"/>
      <c r="AB497" s="818"/>
      <c r="AC497" s="818"/>
      <c r="AD497" s="818"/>
      <c r="AE497" s="818"/>
      <c r="AF497" s="818"/>
      <c r="AG497" s="818"/>
      <c r="AH497" s="818"/>
      <c r="AI497" s="818"/>
      <c r="AJ497" s="818"/>
      <c r="AK497" s="818"/>
      <c r="AL497" s="818"/>
    </row>
    <row r="498" spans="2:38">
      <c r="B498" s="820"/>
      <c r="C498" s="821" t="s">
        <v>980</v>
      </c>
      <c r="D498" s="822" t="s">
        <v>721</v>
      </c>
      <c r="E498" s="748"/>
      <c r="F498" s="748"/>
      <c r="G498" s="748"/>
      <c r="H498" s="748"/>
      <c r="I498" s="748"/>
      <c r="J498" s="748"/>
      <c r="K498" s="748"/>
      <c r="L498" s="748"/>
      <c r="M498" s="748"/>
      <c r="N498" s="748"/>
      <c r="O498" s="748"/>
      <c r="P498" s="748"/>
      <c r="Q498" s="748"/>
      <c r="R498" s="748"/>
      <c r="S498" s="748"/>
      <c r="U498" s="820"/>
      <c r="V498" s="821" t="s">
        <v>980</v>
      </c>
      <c r="W498" s="822" t="s">
        <v>1730</v>
      </c>
      <c r="X498" s="748"/>
      <c r="Y498" s="748"/>
      <c r="Z498" s="748"/>
      <c r="AA498" s="748"/>
      <c r="AB498" s="748"/>
      <c r="AC498" s="748"/>
      <c r="AD498" s="748"/>
      <c r="AE498" s="748"/>
      <c r="AF498" s="748"/>
      <c r="AG498" s="748"/>
      <c r="AH498" s="748"/>
      <c r="AI498" s="748"/>
      <c r="AJ498" s="748"/>
      <c r="AK498" s="748"/>
      <c r="AL498" s="748"/>
    </row>
    <row r="499" spans="2:38">
      <c r="B499" s="820"/>
      <c r="C499" s="821" t="s">
        <v>981</v>
      </c>
      <c r="D499" s="822" t="s">
        <v>721</v>
      </c>
      <c r="E499" s="748"/>
      <c r="F499" s="748"/>
      <c r="G499" s="748"/>
      <c r="H499" s="748"/>
      <c r="I499" s="748"/>
      <c r="J499" s="748"/>
      <c r="K499" s="748"/>
      <c r="L499" s="748"/>
      <c r="M499" s="748"/>
      <c r="N499" s="748"/>
      <c r="O499" s="748"/>
      <c r="P499" s="748"/>
      <c r="Q499" s="748"/>
      <c r="R499" s="748"/>
      <c r="S499" s="748"/>
      <c r="U499" s="820"/>
      <c r="V499" s="821" t="s">
        <v>981</v>
      </c>
      <c r="W499" s="822" t="s">
        <v>1730</v>
      </c>
      <c r="X499" s="748"/>
      <c r="Y499" s="748"/>
      <c r="Z499" s="748"/>
      <c r="AA499" s="748"/>
      <c r="AB499" s="748"/>
      <c r="AC499" s="748"/>
      <c r="AD499" s="748"/>
      <c r="AE499" s="748"/>
      <c r="AF499" s="748"/>
      <c r="AG499" s="748"/>
      <c r="AH499" s="748"/>
      <c r="AI499" s="748"/>
      <c r="AJ499" s="748"/>
      <c r="AK499" s="748"/>
      <c r="AL499" s="748"/>
    </row>
    <row r="500" spans="2:38">
      <c r="B500" s="806">
        <v>7</v>
      </c>
      <c r="C500" s="793" t="s">
        <v>248</v>
      </c>
      <c r="D500" s="817" t="s">
        <v>5</v>
      </c>
      <c r="E500" s="818"/>
      <c r="F500" s="818"/>
      <c r="G500" s="818"/>
      <c r="H500" s="818"/>
      <c r="I500" s="818"/>
      <c r="J500" s="818"/>
      <c r="K500" s="818"/>
      <c r="L500" s="818"/>
      <c r="M500" s="818"/>
      <c r="N500" s="818"/>
      <c r="O500" s="818"/>
      <c r="P500" s="818"/>
      <c r="Q500" s="818"/>
      <c r="R500" s="818"/>
      <c r="S500" s="818"/>
      <c r="U500" s="806"/>
      <c r="V500" s="793" t="s">
        <v>248</v>
      </c>
      <c r="W500" s="817" t="s">
        <v>5</v>
      </c>
      <c r="X500" s="818"/>
      <c r="Y500" s="818"/>
      <c r="Z500" s="818"/>
      <c r="AA500" s="818"/>
      <c r="AB500" s="818"/>
      <c r="AC500" s="818"/>
      <c r="AD500" s="818"/>
      <c r="AE500" s="818"/>
      <c r="AF500" s="818"/>
      <c r="AG500" s="818"/>
      <c r="AH500" s="818"/>
      <c r="AI500" s="818"/>
      <c r="AJ500" s="818"/>
      <c r="AK500" s="818"/>
      <c r="AL500" s="818"/>
    </row>
    <row r="501" spans="2:38">
      <c r="B501" s="820"/>
      <c r="C501" s="821" t="s">
        <v>250</v>
      </c>
      <c r="D501" s="822" t="s">
        <v>236</v>
      </c>
      <c r="E501" s="748"/>
      <c r="F501" s="748"/>
      <c r="G501" s="748"/>
      <c r="H501" s="748"/>
      <c r="I501" s="748"/>
      <c r="J501" s="748"/>
      <c r="K501" s="748"/>
      <c r="L501" s="748"/>
      <c r="M501" s="748"/>
      <c r="N501" s="748"/>
      <c r="O501" s="748"/>
      <c r="P501" s="748"/>
      <c r="Q501" s="748"/>
      <c r="R501" s="748"/>
      <c r="S501" s="748"/>
      <c r="U501" s="820"/>
      <c r="V501" s="821" t="s">
        <v>250</v>
      </c>
      <c r="W501" s="822" t="s">
        <v>1730</v>
      </c>
      <c r="X501" s="748"/>
      <c r="Y501" s="748"/>
      <c r="Z501" s="748"/>
      <c r="AA501" s="748"/>
      <c r="AB501" s="748"/>
      <c r="AC501" s="748"/>
      <c r="AD501" s="748"/>
      <c r="AE501" s="748"/>
      <c r="AF501" s="748"/>
      <c r="AG501" s="748"/>
      <c r="AH501" s="748"/>
      <c r="AI501" s="748"/>
      <c r="AJ501" s="748"/>
      <c r="AK501" s="748"/>
      <c r="AL501" s="748"/>
    </row>
    <row r="502" spans="2:38">
      <c r="B502" s="820"/>
      <c r="C502" s="821" t="s">
        <v>251</v>
      </c>
      <c r="D502" s="822" t="s">
        <v>236</v>
      </c>
      <c r="E502" s="748"/>
      <c r="F502" s="748"/>
      <c r="G502" s="748"/>
      <c r="H502" s="748"/>
      <c r="I502" s="748"/>
      <c r="J502" s="748"/>
      <c r="K502" s="748"/>
      <c r="L502" s="748"/>
      <c r="M502" s="748"/>
      <c r="N502" s="748"/>
      <c r="O502" s="748"/>
      <c r="P502" s="748"/>
      <c r="Q502" s="748"/>
      <c r="R502" s="748"/>
      <c r="S502" s="748"/>
      <c r="U502" s="820"/>
      <c r="V502" s="821" t="s">
        <v>251</v>
      </c>
      <c r="W502" s="822" t="s">
        <v>1730</v>
      </c>
      <c r="X502" s="748"/>
      <c r="Y502" s="748"/>
      <c r="Z502" s="748"/>
      <c r="AA502" s="748"/>
      <c r="AB502" s="748"/>
      <c r="AC502" s="748"/>
      <c r="AD502" s="748"/>
      <c r="AE502" s="748"/>
      <c r="AF502" s="748"/>
      <c r="AG502" s="748"/>
      <c r="AH502" s="748"/>
      <c r="AI502" s="748"/>
      <c r="AJ502" s="748"/>
      <c r="AK502" s="748"/>
      <c r="AL502" s="748"/>
    </row>
    <row r="503" spans="2:38">
      <c r="B503" s="820"/>
      <c r="C503" s="821" t="s">
        <v>252</v>
      </c>
      <c r="D503" s="822" t="s">
        <v>236</v>
      </c>
      <c r="E503" s="748"/>
      <c r="F503" s="748"/>
      <c r="G503" s="748"/>
      <c r="H503" s="748"/>
      <c r="I503" s="748"/>
      <c r="J503" s="748"/>
      <c r="K503" s="748"/>
      <c r="L503" s="748"/>
      <c r="M503" s="748"/>
      <c r="N503" s="748"/>
      <c r="O503" s="748"/>
      <c r="P503" s="748"/>
      <c r="Q503" s="748"/>
      <c r="R503" s="748"/>
      <c r="S503" s="748"/>
      <c r="U503" s="820"/>
      <c r="V503" s="821" t="s">
        <v>252</v>
      </c>
      <c r="W503" s="822" t="s">
        <v>1730</v>
      </c>
      <c r="X503" s="748"/>
      <c r="Y503" s="748"/>
      <c r="Z503" s="748"/>
      <c r="AA503" s="748"/>
      <c r="AB503" s="748"/>
      <c r="AC503" s="748"/>
      <c r="AD503" s="748"/>
      <c r="AE503" s="748"/>
      <c r="AF503" s="748"/>
      <c r="AG503" s="748"/>
      <c r="AH503" s="748"/>
      <c r="AI503" s="748"/>
      <c r="AJ503" s="748"/>
      <c r="AK503" s="748"/>
      <c r="AL503" s="748"/>
    </row>
    <row r="504" spans="2:38">
      <c r="B504" s="820"/>
      <c r="C504" s="821" t="s">
        <v>253</v>
      </c>
      <c r="D504" s="822" t="s">
        <v>236</v>
      </c>
      <c r="E504" s="748"/>
      <c r="F504" s="748"/>
      <c r="G504" s="748"/>
      <c r="H504" s="748"/>
      <c r="I504" s="748"/>
      <c r="J504" s="748"/>
      <c r="K504" s="748"/>
      <c r="L504" s="748"/>
      <c r="M504" s="748"/>
      <c r="N504" s="748"/>
      <c r="O504" s="748"/>
      <c r="P504" s="748"/>
      <c r="Q504" s="748"/>
      <c r="R504" s="748"/>
      <c r="S504" s="748"/>
      <c r="U504" s="820"/>
      <c r="V504" s="821" t="s">
        <v>253</v>
      </c>
      <c r="W504" s="822" t="s">
        <v>1730</v>
      </c>
      <c r="X504" s="748"/>
      <c r="Y504" s="748"/>
      <c r="Z504" s="748"/>
      <c r="AA504" s="748"/>
      <c r="AB504" s="748"/>
      <c r="AC504" s="748"/>
      <c r="AD504" s="748"/>
      <c r="AE504" s="748"/>
      <c r="AF504" s="748"/>
      <c r="AG504" s="748"/>
      <c r="AH504" s="748"/>
      <c r="AI504" s="748"/>
      <c r="AJ504" s="748"/>
      <c r="AK504" s="748"/>
      <c r="AL504" s="748"/>
    </row>
    <row r="505" spans="2:38">
      <c r="B505" s="806">
        <v>8</v>
      </c>
      <c r="C505" s="772" t="s">
        <v>325</v>
      </c>
      <c r="D505" s="800" t="s">
        <v>5</v>
      </c>
      <c r="E505" s="801"/>
      <c r="F505" s="801"/>
      <c r="G505" s="801"/>
      <c r="H505" s="801"/>
      <c r="I505" s="801"/>
      <c r="J505" s="801"/>
      <c r="K505" s="801"/>
      <c r="L505" s="801"/>
      <c r="M505" s="801"/>
      <c r="N505" s="801"/>
      <c r="O505" s="801"/>
      <c r="P505" s="801"/>
      <c r="Q505" s="801"/>
      <c r="R505" s="801"/>
      <c r="S505" s="801"/>
      <c r="U505" s="806"/>
      <c r="V505" s="772" t="s">
        <v>325</v>
      </c>
      <c r="W505" s="800" t="s">
        <v>5</v>
      </c>
      <c r="X505" s="801"/>
      <c r="Y505" s="801"/>
      <c r="Z505" s="801"/>
      <c r="AA505" s="801"/>
      <c r="AB505" s="801"/>
      <c r="AC505" s="801"/>
      <c r="AD505" s="801"/>
      <c r="AE505" s="801"/>
      <c r="AF505" s="801"/>
      <c r="AG505" s="801"/>
      <c r="AH505" s="801"/>
      <c r="AI505" s="801"/>
      <c r="AJ505" s="801"/>
      <c r="AK505" s="801"/>
      <c r="AL505" s="801"/>
    </row>
    <row r="506" spans="2:38">
      <c r="B506" s="806">
        <v>9</v>
      </c>
      <c r="C506" s="793" t="s">
        <v>254</v>
      </c>
      <c r="D506" s="817" t="s">
        <v>5</v>
      </c>
      <c r="E506" s="818"/>
      <c r="F506" s="818"/>
      <c r="G506" s="818"/>
      <c r="H506" s="818"/>
      <c r="I506" s="818"/>
      <c r="J506" s="818"/>
      <c r="K506" s="818"/>
      <c r="L506" s="818"/>
      <c r="M506" s="818"/>
      <c r="N506" s="818"/>
      <c r="O506" s="818"/>
      <c r="P506" s="818"/>
      <c r="Q506" s="818"/>
      <c r="R506" s="818"/>
      <c r="S506" s="818"/>
      <c r="U506" s="806"/>
      <c r="V506" s="793" t="s">
        <v>254</v>
      </c>
      <c r="W506" s="817" t="s">
        <v>5</v>
      </c>
      <c r="X506" s="818"/>
      <c r="Y506" s="818"/>
      <c r="Z506" s="818"/>
      <c r="AA506" s="818"/>
      <c r="AB506" s="818"/>
      <c r="AC506" s="818"/>
      <c r="AD506" s="818"/>
      <c r="AE506" s="818"/>
      <c r="AF506" s="818"/>
      <c r="AG506" s="818"/>
      <c r="AH506" s="818"/>
      <c r="AI506" s="818"/>
      <c r="AJ506" s="818"/>
      <c r="AK506" s="818"/>
      <c r="AL506" s="818"/>
    </row>
    <row r="507" spans="2:38">
      <c r="B507" s="820"/>
      <c r="C507" s="821" t="s">
        <v>256</v>
      </c>
      <c r="D507" s="822" t="s">
        <v>236</v>
      </c>
      <c r="E507" s="748"/>
      <c r="F507" s="748"/>
      <c r="G507" s="748"/>
      <c r="H507" s="748"/>
      <c r="I507" s="748"/>
      <c r="J507" s="748"/>
      <c r="K507" s="748"/>
      <c r="L507" s="748"/>
      <c r="M507" s="748"/>
      <c r="N507" s="748"/>
      <c r="O507" s="748"/>
      <c r="P507" s="748"/>
      <c r="Q507" s="748"/>
      <c r="R507" s="748"/>
      <c r="S507" s="748"/>
      <c r="U507" s="820"/>
      <c r="V507" s="821" t="s">
        <v>256</v>
      </c>
      <c r="W507" s="822" t="s">
        <v>1730</v>
      </c>
      <c r="X507" s="748"/>
      <c r="Y507" s="748"/>
      <c r="Z507" s="748"/>
      <c r="AA507" s="748"/>
      <c r="AB507" s="748"/>
      <c r="AC507" s="748"/>
      <c r="AD507" s="748"/>
      <c r="AE507" s="748"/>
      <c r="AF507" s="748"/>
      <c r="AG507" s="748"/>
      <c r="AH507" s="748"/>
      <c r="AI507" s="748"/>
      <c r="AJ507" s="748"/>
      <c r="AK507" s="748"/>
      <c r="AL507" s="748"/>
    </row>
    <row r="508" spans="2:38">
      <c r="B508" s="820"/>
      <c r="C508" s="821" t="s">
        <v>257</v>
      </c>
      <c r="D508" s="822" t="s">
        <v>236</v>
      </c>
      <c r="E508" s="748"/>
      <c r="F508" s="748"/>
      <c r="G508" s="748"/>
      <c r="H508" s="748"/>
      <c r="I508" s="748"/>
      <c r="J508" s="748"/>
      <c r="K508" s="748"/>
      <c r="L508" s="748"/>
      <c r="M508" s="748"/>
      <c r="N508" s="748"/>
      <c r="O508" s="748"/>
      <c r="P508" s="748"/>
      <c r="Q508" s="748"/>
      <c r="R508" s="748"/>
      <c r="S508" s="748"/>
      <c r="U508" s="820"/>
      <c r="V508" s="821" t="s">
        <v>257</v>
      </c>
      <c r="W508" s="822" t="s">
        <v>1730</v>
      </c>
      <c r="X508" s="748"/>
      <c r="Y508" s="748"/>
      <c r="Z508" s="748"/>
      <c r="AA508" s="748"/>
      <c r="AB508" s="748"/>
      <c r="AC508" s="748"/>
      <c r="AD508" s="748"/>
      <c r="AE508" s="748"/>
      <c r="AF508" s="748"/>
      <c r="AG508" s="748"/>
      <c r="AH508" s="748"/>
      <c r="AI508" s="748"/>
      <c r="AJ508" s="748"/>
      <c r="AK508" s="748"/>
      <c r="AL508" s="748"/>
    </row>
    <row r="509" spans="2:38">
      <c r="B509" s="820"/>
      <c r="C509" s="821" t="s">
        <v>258</v>
      </c>
      <c r="D509" s="822" t="s">
        <v>236</v>
      </c>
      <c r="E509" s="748"/>
      <c r="F509" s="748"/>
      <c r="G509" s="748"/>
      <c r="H509" s="748"/>
      <c r="I509" s="748"/>
      <c r="J509" s="748"/>
      <c r="K509" s="748"/>
      <c r="L509" s="748"/>
      <c r="M509" s="748"/>
      <c r="N509" s="748"/>
      <c r="O509" s="748"/>
      <c r="P509" s="748"/>
      <c r="Q509" s="748"/>
      <c r="R509" s="748"/>
      <c r="S509" s="748"/>
      <c r="U509" s="820"/>
      <c r="V509" s="821" t="s">
        <v>258</v>
      </c>
      <c r="W509" s="822" t="s">
        <v>1730</v>
      </c>
      <c r="X509" s="748"/>
      <c r="Y509" s="748"/>
      <c r="Z509" s="748"/>
      <c r="AA509" s="748"/>
      <c r="AB509" s="748"/>
      <c r="AC509" s="748"/>
      <c r="AD509" s="748"/>
      <c r="AE509" s="748"/>
      <c r="AF509" s="748"/>
      <c r="AG509" s="748"/>
      <c r="AH509" s="748"/>
      <c r="AI509" s="748"/>
      <c r="AJ509" s="748"/>
      <c r="AK509" s="748"/>
      <c r="AL509" s="748"/>
    </row>
    <row r="510" spans="2:38">
      <c r="B510" s="820"/>
      <c r="C510" s="821" t="s">
        <v>259</v>
      </c>
      <c r="D510" s="822" t="s">
        <v>236</v>
      </c>
      <c r="E510" s="748"/>
      <c r="F510" s="748"/>
      <c r="G510" s="748"/>
      <c r="H510" s="748"/>
      <c r="I510" s="748"/>
      <c r="J510" s="748"/>
      <c r="K510" s="748"/>
      <c r="L510" s="748"/>
      <c r="M510" s="748"/>
      <c r="N510" s="748"/>
      <c r="O510" s="748"/>
      <c r="P510" s="748"/>
      <c r="Q510" s="748"/>
      <c r="R510" s="748"/>
      <c r="S510" s="748"/>
      <c r="U510" s="820"/>
      <c r="V510" s="821" t="s">
        <v>259</v>
      </c>
      <c r="W510" s="822" t="s">
        <v>1730</v>
      </c>
      <c r="X510" s="748"/>
      <c r="Y510" s="748"/>
      <c r="Z510" s="748"/>
      <c r="AA510" s="748"/>
      <c r="AB510" s="748"/>
      <c r="AC510" s="748"/>
      <c r="AD510" s="748"/>
      <c r="AE510" s="748"/>
      <c r="AF510" s="748"/>
      <c r="AG510" s="748"/>
      <c r="AH510" s="748"/>
      <c r="AI510" s="748"/>
      <c r="AJ510" s="748"/>
      <c r="AK510" s="748"/>
      <c r="AL510" s="748"/>
    </row>
    <row r="511" spans="2:38">
      <c r="B511" s="820"/>
      <c r="C511" s="821" t="s">
        <v>260</v>
      </c>
      <c r="D511" s="822" t="s">
        <v>236</v>
      </c>
      <c r="E511" s="748"/>
      <c r="F511" s="748"/>
      <c r="G511" s="748"/>
      <c r="H511" s="748"/>
      <c r="I511" s="748"/>
      <c r="J511" s="748"/>
      <c r="K511" s="748"/>
      <c r="L511" s="748"/>
      <c r="M511" s="748"/>
      <c r="N511" s="748"/>
      <c r="O511" s="748"/>
      <c r="P511" s="748"/>
      <c r="Q511" s="748"/>
      <c r="R511" s="748"/>
      <c r="S511" s="748"/>
      <c r="U511" s="820"/>
      <c r="V511" s="821" t="s">
        <v>260</v>
      </c>
      <c r="W511" s="822" t="s">
        <v>1730</v>
      </c>
      <c r="X511" s="748"/>
      <c r="Y511" s="748"/>
      <c r="Z511" s="748"/>
      <c r="AA511" s="748"/>
      <c r="AB511" s="748"/>
      <c r="AC511" s="748"/>
      <c r="AD511" s="748"/>
      <c r="AE511" s="748"/>
      <c r="AF511" s="748"/>
      <c r="AG511" s="748"/>
      <c r="AH511" s="748"/>
      <c r="AI511" s="748"/>
      <c r="AJ511" s="748"/>
      <c r="AK511" s="748"/>
      <c r="AL511" s="748"/>
    </row>
    <row r="512" spans="2:38">
      <c r="B512" s="820"/>
      <c r="C512" s="821" t="s">
        <v>261</v>
      </c>
      <c r="D512" s="822" t="s">
        <v>236</v>
      </c>
      <c r="E512" s="748"/>
      <c r="F512" s="748"/>
      <c r="G512" s="748"/>
      <c r="H512" s="748"/>
      <c r="I512" s="748"/>
      <c r="J512" s="748"/>
      <c r="K512" s="748"/>
      <c r="L512" s="748"/>
      <c r="M512" s="748"/>
      <c r="N512" s="748"/>
      <c r="O512" s="748"/>
      <c r="P512" s="748"/>
      <c r="Q512" s="748"/>
      <c r="R512" s="748"/>
      <c r="S512" s="748"/>
      <c r="U512" s="820"/>
      <c r="V512" s="821" t="s">
        <v>261</v>
      </c>
      <c r="W512" s="822" t="s">
        <v>1730</v>
      </c>
      <c r="X512" s="748"/>
      <c r="Y512" s="748"/>
      <c r="Z512" s="748"/>
      <c r="AA512" s="748"/>
      <c r="AB512" s="748"/>
      <c r="AC512" s="748"/>
      <c r="AD512" s="748"/>
      <c r="AE512" s="748"/>
      <c r="AF512" s="748"/>
      <c r="AG512" s="748"/>
      <c r="AH512" s="748"/>
      <c r="AI512" s="748"/>
      <c r="AJ512" s="748"/>
      <c r="AK512" s="748"/>
      <c r="AL512" s="748"/>
    </row>
    <row r="513" spans="2:38">
      <c r="B513" s="806">
        <v>10</v>
      </c>
      <c r="C513" s="793" t="s">
        <v>262</v>
      </c>
      <c r="D513" s="817" t="s">
        <v>5</v>
      </c>
      <c r="E513" s="818"/>
      <c r="F513" s="818"/>
      <c r="G513" s="818"/>
      <c r="H513" s="818"/>
      <c r="I513" s="818"/>
      <c r="J513" s="818"/>
      <c r="K513" s="818"/>
      <c r="L513" s="818"/>
      <c r="M513" s="818"/>
      <c r="N513" s="818"/>
      <c r="O513" s="818"/>
      <c r="P513" s="818"/>
      <c r="Q513" s="818"/>
      <c r="R513" s="818"/>
      <c r="S513" s="818"/>
      <c r="U513" s="806"/>
      <c r="V513" s="793" t="s">
        <v>262</v>
      </c>
      <c r="W513" s="817" t="s">
        <v>5</v>
      </c>
      <c r="X513" s="818"/>
      <c r="Y513" s="818"/>
      <c r="Z513" s="818"/>
      <c r="AA513" s="818"/>
      <c r="AB513" s="818"/>
      <c r="AC513" s="818"/>
      <c r="AD513" s="818"/>
      <c r="AE513" s="818"/>
      <c r="AF513" s="818"/>
      <c r="AG513" s="818"/>
      <c r="AH513" s="818"/>
      <c r="AI513" s="818"/>
      <c r="AJ513" s="818"/>
      <c r="AK513" s="818"/>
      <c r="AL513" s="818"/>
    </row>
    <row r="514" spans="2:38">
      <c r="B514" s="820"/>
      <c r="C514" s="821" t="s">
        <v>264</v>
      </c>
      <c r="D514" s="822" t="s">
        <v>236</v>
      </c>
      <c r="E514" s="748"/>
      <c r="F514" s="748"/>
      <c r="G514" s="748"/>
      <c r="H514" s="748"/>
      <c r="I514" s="748"/>
      <c r="J514" s="748"/>
      <c r="K514" s="748"/>
      <c r="L514" s="748"/>
      <c r="M514" s="748"/>
      <c r="N514" s="748"/>
      <c r="O514" s="748"/>
      <c r="P514" s="748"/>
      <c r="Q514" s="748"/>
      <c r="R514" s="748"/>
      <c r="S514" s="748"/>
      <c r="U514" s="820"/>
      <c r="V514" s="821" t="s">
        <v>264</v>
      </c>
      <c r="W514" s="822" t="s">
        <v>1730</v>
      </c>
      <c r="X514" s="748"/>
      <c r="Y514" s="748"/>
      <c r="Z514" s="748"/>
      <c r="AA514" s="748"/>
      <c r="AB514" s="748"/>
      <c r="AC514" s="748"/>
      <c r="AD514" s="748"/>
      <c r="AE514" s="748"/>
      <c r="AF514" s="748"/>
      <c r="AG514" s="748"/>
      <c r="AH514" s="748"/>
      <c r="AI514" s="748"/>
      <c r="AJ514" s="748"/>
      <c r="AK514" s="748"/>
      <c r="AL514" s="748"/>
    </row>
    <row r="515" spans="2:38">
      <c r="B515" s="820"/>
      <c r="C515" s="821" t="s">
        <v>265</v>
      </c>
      <c r="D515" s="822" t="s">
        <v>236</v>
      </c>
      <c r="E515" s="748"/>
      <c r="F515" s="748"/>
      <c r="G515" s="748"/>
      <c r="H515" s="748"/>
      <c r="I515" s="748"/>
      <c r="J515" s="748"/>
      <c r="K515" s="748"/>
      <c r="L515" s="748"/>
      <c r="M515" s="748"/>
      <c r="N515" s="748"/>
      <c r="O515" s="748"/>
      <c r="P515" s="748"/>
      <c r="Q515" s="748"/>
      <c r="R515" s="748"/>
      <c r="S515" s="748"/>
      <c r="U515" s="820"/>
      <c r="V515" s="821" t="s">
        <v>265</v>
      </c>
      <c r="W515" s="822" t="s">
        <v>1730</v>
      </c>
      <c r="X515" s="748"/>
      <c r="Y515" s="748"/>
      <c r="Z515" s="748"/>
      <c r="AA515" s="748"/>
      <c r="AB515" s="748"/>
      <c r="AC515" s="748"/>
      <c r="AD515" s="748"/>
      <c r="AE515" s="748"/>
      <c r="AF515" s="748"/>
      <c r="AG515" s="748"/>
      <c r="AH515" s="748"/>
      <c r="AI515" s="748"/>
      <c r="AJ515" s="748"/>
      <c r="AK515" s="748"/>
      <c r="AL515" s="748"/>
    </row>
    <row r="516" spans="2:38">
      <c r="B516" s="806">
        <v>11</v>
      </c>
      <c r="C516" s="772" t="s">
        <v>266</v>
      </c>
      <c r="D516" s="800" t="s">
        <v>267</v>
      </c>
      <c r="E516" s="801">
        <v>8099.0312802181297</v>
      </c>
      <c r="F516" s="801">
        <v>9012</v>
      </c>
      <c r="G516" s="801">
        <v>7391</v>
      </c>
      <c r="H516" s="801">
        <v>8331.7219999999998</v>
      </c>
      <c r="I516" s="801">
        <v>6134.098</v>
      </c>
      <c r="J516" s="801">
        <v>6441.0150000000003</v>
      </c>
      <c r="K516" s="801">
        <v>6291.1759999999995</v>
      </c>
      <c r="L516" s="837">
        <v>9128.8259515577447</v>
      </c>
      <c r="M516" s="837">
        <v>9175.77986316223</v>
      </c>
      <c r="N516" s="837">
        <v>9215.6246972676363</v>
      </c>
      <c r="O516" s="837">
        <v>9255.0616104243618</v>
      </c>
      <c r="P516" s="837">
        <v>9294.0906026323664</v>
      </c>
      <c r="Q516" s="837">
        <v>9332.711673891672</v>
      </c>
      <c r="R516" s="837">
        <v>9370.9248242022877</v>
      </c>
      <c r="S516" s="801"/>
      <c r="U516" s="806"/>
      <c r="V516" s="772" t="s">
        <v>266</v>
      </c>
      <c r="W516" s="800" t="s">
        <v>1730</v>
      </c>
      <c r="X516" s="742">
        <v>9419.1733788936854</v>
      </c>
      <c r="Y516" s="742">
        <v>10480.956</v>
      </c>
      <c r="Z516" s="742">
        <v>8595.7330000000002</v>
      </c>
      <c r="AA516" s="742">
        <v>9689.7926860000007</v>
      </c>
      <c r="AB516" s="742">
        <v>7133.9559740000004</v>
      </c>
      <c r="AC516" s="742">
        <v>7490.9004450000002</v>
      </c>
      <c r="AD516" s="742">
        <v>7316.6376879999998</v>
      </c>
      <c r="AE516" s="742">
        <v>10616.824581661658</v>
      </c>
      <c r="AF516" s="742">
        <v>10671.431980857673</v>
      </c>
      <c r="AG516" s="742">
        <v>10717.771522922261</v>
      </c>
      <c r="AH516" s="742">
        <v>10763.636652923533</v>
      </c>
      <c r="AI516" s="742">
        <v>10809.027370861442</v>
      </c>
      <c r="AJ516" s="742">
        <v>10853.943676736015</v>
      </c>
      <c r="AK516" s="742">
        <v>10898.385570547262</v>
      </c>
      <c r="AL516" s="742">
        <v>0</v>
      </c>
    </row>
    <row r="517" spans="2:38">
      <c r="B517" s="806">
        <v>12</v>
      </c>
      <c r="C517" s="772" t="s">
        <v>982</v>
      </c>
      <c r="D517" s="800" t="s">
        <v>5</v>
      </c>
      <c r="E517" s="801"/>
      <c r="F517" s="801"/>
      <c r="G517" s="801"/>
      <c r="H517" s="801"/>
      <c r="I517" s="801"/>
      <c r="J517" s="801"/>
      <c r="K517" s="801"/>
      <c r="L517" s="801"/>
      <c r="M517" s="801"/>
      <c r="N517" s="801"/>
      <c r="O517" s="801"/>
      <c r="P517" s="801"/>
      <c r="Q517" s="801"/>
      <c r="R517" s="801"/>
      <c r="S517" s="801"/>
      <c r="U517" s="806"/>
      <c r="V517" s="772" t="s">
        <v>982</v>
      </c>
      <c r="W517" s="800" t="s">
        <v>5</v>
      </c>
      <c r="X517" s="742">
        <v>143.67455998621639</v>
      </c>
      <c r="Y517" s="742">
        <v>149.84798176554415</v>
      </c>
      <c r="Z517" s="742">
        <v>142.55018700761377</v>
      </c>
      <c r="AA517" s="742">
        <v>158.59726610981767</v>
      </c>
      <c r="AB517" s="742">
        <v>130.45344611116266</v>
      </c>
      <c r="AC517" s="742">
        <v>143.40855187417526</v>
      </c>
      <c r="AD517" s="742">
        <v>142.59270822489739</v>
      </c>
      <c r="AE517" s="742">
        <v>144.44638586848961</v>
      </c>
      <c r="AF517" s="742">
        <v>173.5407507807187</v>
      </c>
      <c r="AG517" s="742">
        <v>199.77066873876944</v>
      </c>
      <c r="AH517" s="742">
        <v>231.68070687398739</v>
      </c>
      <c r="AI517" s="742">
        <v>269.25135595960484</v>
      </c>
      <c r="AJ517" s="742">
        <v>312.50819838947655</v>
      </c>
      <c r="AK517" s="742">
        <v>361.50005629137928</v>
      </c>
      <c r="AL517" s="742">
        <v>0</v>
      </c>
    </row>
    <row r="518" spans="2:38">
      <c r="B518" s="820"/>
      <c r="C518" s="821" t="s">
        <v>720</v>
      </c>
      <c r="D518" s="806" t="s">
        <v>721</v>
      </c>
      <c r="E518" s="824">
        <v>13.934297801480128</v>
      </c>
      <c r="F518" s="824">
        <v>14.73591505755464</v>
      </c>
      <c r="G518" s="824">
        <v>13.784327410466696</v>
      </c>
      <c r="H518" s="824">
        <v>15.828629084010842</v>
      </c>
      <c r="I518" s="824">
        <v>12.296345541052633</v>
      </c>
      <c r="J518" s="824">
        <v>13.59898517345751</v>
      </c>
      <c r="K518" s="823">
        <v>13.860379999999999</v>
      </c>
      <c r="L518" s="824">
        <v>14.005554295431779</v>
      </c>
      <c r="M518" s="825">
        <v>16.616680354159143</v>
      </c>
      <c r="N518" s="825">
        <v>19.125862690076048</v>
      </c>
      <c r="O518" s="825">
        <v>22.191317268673174</v>
      </c>
      <c r="P518" s="825">
        <v>25.810720300756884</v>
      </c>
      <c r="Q518" s="825">
        <v>29.986385595215097</v>
      </c>
      <c r="R518" s="825">
        <v>34.723010309679125</v>
      </c>
      <c r="S518" s="748"/>
      <c r="U518" s="820"/>
      <c r="V518" s="821" t="s">
        <v>720</v>
      </c>
      <c r="W518" s="822" t="s">
        <v>1730</v>
      </c>
      <c r="X518" s="748">
        <v>125.93469737681151</v>
      </c>
      <c r="Y518" s="748">
        <v>133.17951358456119</v>
      </c>
      <c r="Z518" s="748">
        <v>124.57930250318161</v>
      </c>
      <c r="AA518" s="748">
        <v>143.05518957496105</v>
      </c>
      <c r="AB518" s="748">
        <v>111.13129463823289</v>
      </c>
      <c r="AC518" s="748">
        <v>122.90422573494907</v>
      </c>
      <c r="AD518" s="748">
        <v>125.26664678016283</v>
      </c>
      <c r="AE518" s="748">
        <v>126.57869574183717</v>
      </c>
      <c r="AF518" s="748">
        <v>150.17739979591644</v>
      </c>
      <c r="AG518" s="748">
        <v>172.85476198802999</v>
      </c>
      <c r="AH518" s="748">
        <v>200.55957353848959</v>
      </c>
      <c r="AI518" s="748">
        <v>233.27083262194046</v>
      </c>
      <c r="AJ518" s="748">
        <v>271.00945086423116</v>
      </c>
      <c r="AK518" s="748">
        <v>313.81788000087499</v>
      </c>
      <c r="AL518" s="748">
        <v>0</v>
      </c>
    </row>
    <row r="519" spans="2:38">
      <c r="B519" s="820"/>
      <c r="C519" s="821" t="s">
        <v>722</v>
      </c>
      <c r="D519" s="806" t="s">
        <v>721</v>
      </c>
      <c r="E519" s="824">
        <v>1.7259188940056058</v>
      </c>
      <c r="F519" s="824">
        <v>1.6216824673962253</v>
      </c>
      <c r="G519" s="824">
        <v>1.7483951139367095</v>
      </c>
      <c r="H519" s="824">
        <v>1.5120953377265238</v>
      </c>
      <c r="I519" s="824">
        <v>1.8798604608294931</v>
      </c>
      <c r="J519" s="824">
        <v>1.9948747446207349</v>
      </c>
      <c r="K519" s="823">
        <v>1.6856599999999999</v>
      </c>
      <c r="L519" s="824">
        <v>1.7383552883593274</v>
      </c>
      <c r="M519" s="825">
        <v>2.2730305064807599</v>
      </c>
      <c r="N519" s="825">
        <v>2.6186601910753282</v>
      </c>
      <c r="O519" s="825">
        <v>3.0277885014806927</v>
      </c>
      <c r="P519" s="825">
        <v>3.5005606532579492</v>
      </c>
      <c r="Q519" s="825">
        <v>4.0374310674434355</v>
      </c>
      <c r="R519" s="825">
        <v>4.6390195222514308</v>
      </c>
      <c r="S519" s="748"/>
      <c r="U519" s="820"/>
      <c r="V519" s="821" t="s">
        <v>722</v>
      </c>
      <c r="W519" s="822" t="s">
        <v>1730</v>
      </c>
      <c r="X519" s="748">
        <v>17.739862609404877</v>
      </c>
      <c r="Y519" s="748">
        <v>16.668468180982959</v>
      </c>
      <c r="Z519" s="748">
        <v>17.970884504432149</v>
      </c>
      <c r="AA519" s="748">
        <v>15.542076534856612</v>
      </c>
      <c r="AB519" s="748">
        <v>19.322151472929779</v>
      </c>
      <c r="AC519" s="748">
        <v>20.50432613922618</v>
      </c>
      <c r="AD519" s="748">
        <v>17.326061444734552</v>
      </c>
      <c r="AE519" s="748">
        <v>17.867690126652445</v>
      </c>
      <c r="AF519" s="748">
        <v>23.363350984802242</v>
      </c>
      <c r="AG519" s="748">
        <v>26.915906750739449</v>
      </c>
      <c r="AH519" s="748">
        <v>31.121133335497809</v>
      </c>
      <c r="AI519" s="748">
        <v>35.980523337664387</v>
      </c>
      <c r="AJ519" s="748">
        <v>41.498747525245406</v>
      </c>
      <c r="AK519" s="748">
        <v>47.682176290504266</v>
      </c>
      <c r="AL519" s="748">
        <v>0</v>
      </c>
    </row>
    <row r="520" spans="2:38">
      <c r="B520" s="820"/>
      <c r="C520" s="821" t="s">
        <v>723</v>
      </c>
      <c r="D520" s="806" t="s">
        <v>721</v>
      </c>
      <c r="E520" s="748"/>
      <c r="F520" s="748"/>
      <c r="G520" s="748"/>
      <c r="H520" s="748"/>
      <c r="I520" s="763"/>
      <c r="J520" s="763"/>
      <c r="K520" s="763"/>
      <c r="L520" s="763"/>
      <c r="M520" s="763"/>
      <c r="N520" s="763"/>
      <c r="O520" s="763"/>
      <c r="P520" s="763"/>
      <c r="Q520" s="763"/>
      <c r="R520" s="763"/>
      <c r="S520" s="748"/>
      <c r="U520" s="820"/>
      <c r="V520" s="821" t="s">
        <v>723</v>
      </c>
      <c r="W520" s="822" t="s">
        <v>1730</v>
      </c>
      <c r="X520" s="748">
        <v>0</v>
      </c>
      <c r="Y520" s="748">
        <v>0</v>
      </c>
      <c r="Z520" s="748">
        <v>0</v>
      </c>
      <c r="AA520" s="748">
        <v>0</v>
      </c>
      <c r="AB520" s="748">
        <v>0</v>
      </c>
      <c r="AC520" s="748">
        <v>0</v>
      </c>
      <c r="AD520" s="748">
        <v>0</v>
      </c>
      <c r="AE520" s="748">
        <v>0</v>
      </c>
      <c r="AF520" s="748">
        <v>0</v>
      </c>
      <c r="AG520" s="748">
        <v>0</v>
      </c>
      <c r="AH520" s="748">
        <v>0</v>
      </c>
      <c r="AI520" s="748">
        <v>0</v>
      </c>
      <c r="AJ520" s="748">
        <v>0</v>
      </c>
      <c r="AK520" s="748">
        <v>0</v>
      </c>
      <c r="AL520" s="748">
        <v>0</v>
      </c>
    </row>
    <row r="521" spans="2:38">
      <c r="B521" s="820"/>
      <c r="C521" s="821" t="s">
        <v>724</v>
      </c>
      <c r="D521" s="826" t="s">
        <v>1732</v>
      </c>
      <c r="E521" s="748"/>
      <c r="F521" s="748"/>
      <c r="G521" s="748"/>
      <c r="H521" s="748"/>
      <c r="I521" s="748"/>
      <c r="J521" s="748"/>
      <c r="K521" s="748"/>
      <c r="L521" s="748"/>
      <c r="M521" s="748"/>
      <c r="N521" s="748"/>
      <c r="O521" s="748"/>
      <c r="P521" s="748"/>
      <c r="Q521" s="748"/>
      <c r="R521" s="748"/>
      <c r="S521" s="748"/>
      <c r="U521" s="820"/>
      <c r="V521" s="821" t="s">
        <v>724</v>
      </c>
      <c r="W521" s="822" t="s">
        <v>1730</v>
      </c>
      <c r="X521" s="748">
        <v>0</v>
      </c>
      <c r="Y521" s="748">
        <v>0</v>
      </c>
      <c r="Z521" s="748">
        <v>0</v>
      </c>
      <c r="AA521" s="748">
        <v>0</v>
      </c>
      <c r="AB521" s="748">
        <v>0</v>
      </c>
      <c r="AC521" s="748">
        <v>0</v>
      </c>
      <c r="AD521" s="748">
        <v>0</v>
      </c>
      <c r="AE521" s="748">
        <v>0</v>
      </c>
      <c r="AF521" s="748">
        <v>0</v>
      </c>
      <c r="AG521" s="748">
        <v>0</v>
      </c>
      <c r="AH521" s="748">
        <v>0</v>
      </c>
      <c r="AI521" s="748">
        <v>0</v>
      </c>
      <c r="AJ521" s="748">
        <v>0</v>
      </c>
      <c r="AK521" s="748">
        <v>0</v>
      </c>
      <c r="AL521" s="748">
        <v>0</v>
      </c>
    </row>
    <row r="522" spans="2:38">
      <c r="B522" s="806">
        <v>13</v>
      </c>
      <c r="C522" s="798" t="s">
        <v>327</v>
      </c>
      <c r="D522" s="800" t="s">
        <v>270</v>
      </c>
      <c r="E522" s="801"/>
      <c r="F522" s="801"/>
      <c r="G522" s="801"/>
      <c r="H522" s="801"/>
      <c r="I522" s="801"/>
      <c r="J522" s="801"/>
      <c r="K522" s="801"/>
      <c r="L522" s="801"/>
      <c r="M522" s="801"/>
      <c r="N522" s="801"/>
      <c r="O522" s="801"/>
      <c r="P522" s="801"/>
      <c r="Q522" s="801"/>
      <c r="R522" s="801"/>
      <c r="S522" s="801"/>
      <c r="U522" s="806"/>
      <c r="V522" s="798" t="s">
        <v>327</v>
      </c>
      <c r="W522" s="800" t="s">
        <v>270</v>
      </c>
      <c r="X522" s="801"/>
      <c r="Y522" s="801"/>
      <c r="Z522" s="801"/>
      <c r="AA522" s="801"/>
      <c r="AB522" s="801"/>
      <c r="AC522" s="801"/>
      <c r="AD522" s="801"/>
      <c r="AE522" s="801"/>
      <c r="AF522" s="801"/>
      <c r="AG522" s="801"/>
      <c r="AH522" s="801"/>
      <c r="AI522" s="801"/>
      <c r="AJ522" s="801"/>
      <c r="AK522" s="801"/>
      <c r="AL522" s="801"/>
    </row>
    <row r="523" spans="2:38" ht="15" customHeight="1">
      <c r="L523" s="828">
        <v>0.25</v>
      </c>
      <c r="M523" s="828">
        <v>0.25</v>
      </c>
      <c r="N523" s="828">
        <v>0.25</v>
      </c>
      <c r="O523" s="828">
        <v>0.25</v>
      </c>
      <c r="P523" s="828">
        <v>0.25</v>
      </c>
      <c r="Q523" s="828">
        <v>0.25</v>
      </c>
      <c r="R523" s="828">
        <v>0.25</v>
      </c>
    </row>
    <row r="525" spans="2:38">
      <c r="B525" s="811" t="s">
        <v>1706</v>
      </c>
      <c r="C525" s="812"/>
      <c r="D525" s="812"/>
      <c r="U525" s="811"/>
      <c r="V525" s="812"/>
      <c r="W525" s="812"/>
    </row>
    <row r="526" spans="2:38">
      <c r="B526" s="813" t="s">
        <v>10</v>
      </c>
      <c r="C526" s="813" t="s">
        <v>12</v>
      </c>
      <c r="D526" s="813" t="s">
        <v>26</v>
      </c>
      <c r="E526" s="734">
        <v>2017</v>
      </c>
      <c r="F526" s="734">
        <v>2018</v>
      </c>
      <c r="G526" s="734">
        <v>2019</v>
      </c>
      <c r="H526" s="734">
        <v>2020</v>
      </c>
      <c r="I526" s="734">
        <v>2021</v>
      </c>
      <c r="J526" s="734">
        <v>2022</v>
      </c>
      <c r="K526" s="734">
        <v>2023</v>
      </c>
      <c r="L526" s="734">
        <v>2024</v>
      </c>
      <c r="M526" s="734">
        <v>2025</v>
      </c>
      <c r="N526" s="734">
        <v>2026</v>
      </c>
      <c r="O526" s="734">
        <v>2027</v>
      </c>
      <c r="P526" s="734">
        <v>2028</v>
      </c>
      <c r="Q526" s="734">
        <v>2029</v>
      </c>
      <c r="R526" s="734">
        <v>2030</v>
      </c>
      <c r="S526" s="735">
        <v>2031</v>
      </c>
      <c r="U526" s="813"/>
      <c r="V526" s="813" t="s">
        <v>12</v>
      </c>
      <c r="W526" s="813" t="s">
        <v>26</v>
      </c>
      <c r="X526" s="734">
        <v>2017</v>
      </c>
      <c r="Y526" s="734">
        <v>2018</v>
      </c>
      <c r="Z526" s="734">
        <v>2019</v>
      </c>
      <c r="AA526" s="734">
        <v>2020</v>
      </c>
      <c r="AB526" s="734">
        <v>2021</v>
      </c>
      <c r="AC526" s="734">
        <v>2022</v>
      </c>
      <c r="AD526" s="734">
        <v>2023</v>
      </c>
      <c r="AE526" s="734">
        <v>2024</v>
      </c>
      <c r="AF526" s="734">
        <v>2025</v>
      </c>
      <c r="AG526" s="734">
        <v>2026</v>
      </c>
      <c r="AH526" s="734">
        <v>2027</v>
      </c>
      <c r="AI526" s="734">
        <v>2028</v>
      </c>
      <c r="AJ526" s="734">
        <v>2029</v>
      </c>
      <c r="AK526" s="734">
        <v>2030</v>
      </c>
      <c r="AL526" s="735">
        <v>2031</v>
      </c>
    </row>
    <row r="527" spans="2:38">
      <c r="B527" s="806">
        <v>1</v>
      </c>
      <c r="C527" s="772" t="s">
        <v>227</v>
      </c>
      <c r="D527" s="800" t="s">
        <v>228</v>
      </c>
      <c r="E527" s="801"/>
      <c r="F527" s="801"/>
      <c r="G527" s="801"/>
      <c r="H527" s="801"/>
      <c r="I527" s="801"/>
      <c r="J527" s="801"/>
      <c r="K527" s="801"/>
      <c r="L527" s="801"/>
      <c r="M527" s="801"/>
      <c r="N527" s="801"/>
      <c r="O527" s="801"/>
      <c r="P527" s="801"/>
      <c r="Q527" s="801"/>
      <c r="R527" s="801"/>
      <c r="S527" s="801"/>
      <c r="U527" s="806"/>
      <c r="V527" s="772" t="s">
        <v>227</v>
      </c>
      <c r="W527" s="800" t="s">
        <v>1730</v>
      </c>
      <c r="X527" s="815">
        <v>0</v>
      </c>
      <c r="Y527" s="815">
        <v>0</v>
      </c>
      <c r="Z527" s="815">
        <v>0</v>
      </c>
      <c r="AA527" s="815">
        <v>0</v>
      </c>
      <c r="AB527" s="815">
        <v>0</v>
      </c>
      <c r="AC527" s="815">
        <v>0</v>
      </c>
      <c r="AD527" s="815">
        <v>0</v>
      </c>
      <c r="AE527" s="815">
        <v>0</v>
      </c>
      <c r="AF527" s="815">
        <v>0</v>
      </c>
      <c r="AG527" s="815">
        <v>0</v>
      </c>
      <c r="AH527" s="815">
        <v>0</v>
      </c>
      <c r="AI527" s="815">
        <v>0</v>
      </c>
      <c r="AJ527" s="815">
        <v>0</v>
      </c>
      <c r="AK527" s="815">
        <v>0</v>
      </c>
      <c r="AL527" s="815">
        <v>0</v>
      </c>
    </row>
    <row r="528" spans="2:38">
      <c r="B528" s="806">
        <v>2</v>
      </c>
      <c r="C528" s="772" t="s">
        <v>230</v>
      </c>
      <c r="D528" s="800" t="s">
        <v>1731</v>
      </c>
      <c r="E528" s="801"/>
      <c r="F528" s="801"/>
      <c r="G528" s="801"/>
      <c r="H528" s="801"/>
      <c r="I528" s="801"/>
      <c r="J528" s="801"/>
      <c r="K528" s="801"/>
      <c r="L528" s="801"/>
      <c r="M528" s="801"/>
      <c r="N528" s="801"/>
      <c r="O528" s="801"/>
      <c r="P528" s="801"/>
      <c r="Q528" s="801"/>
      <c r="R528" s="801"/>
      <c r="S528" s="801"/>
      <c r="U528" s="806"/>
      <c r="V528" s="772" t="s">
        <v>230</v>
      </c>
      <c r="W528" s="800" t="s">
        <v>1730</v>
      </c>
      <c r="X528" s="815">
        <v>0</v>
      </c>
      <c r="Y528" s="815">
        <v>0</v>
      </c>
      <c r="Z528" s="815">
        <v>0</v>
      </c>
      <c r="AA528" s="815">
        <v>0</v>
      </c>
      <c r="AB528" s="815">
        <v>0</v>
      </c>
      <c r="AC528" s="815">
        <v>0</v>
      </c>
      <c r="AD528" s="815">
        <v>0</v>
      </c>
      <c r="AE528" s="815">
        <v>0</v>
      </c>
      <c r="AF528" s="815">
        <v>0</v>
      </c>
      <c r="AG528" s="815">
        <v>0</v>
      </c>
      <c r="AH528" s="815">
        <v>0</v>
      </c>
      <c r="AI528" s="815">
        <v>0</v>
      </c>
      <c r="AJ528" s="815">
        <v>0</v>
      </c>
      <c r="AK528" s="815">
        <v>0</v>
      </c>
      <c r="AL528" s="815">
        <v>0</v>
      </c>
    </row>
    <row r="529" spans="2:38">
      <c r="B529" s="806">
        <v>3</v>
      </c>
      <c r="C529" s="772" t="s">
        <v>322</v>
      </c>
      <c r="D529" s="800" t="s">
        <v>5</v>
      </c>
      <c r="E529" s="801"/>
      <c r="F529" s="801"/>
      <c r="G529" s="801"/>
      <c r="H529" s="801"/>
      <c r="I529" s="801"/>
      <c r="J529" s="801"/>
      <c r="K529" s="801"/>
      <c r="L529" s="801"/>
      <c r="M529" s="801"/>
      <c r="N529" s="801"/>
      <c r="O529" s="801"/>
      <c r="P529" s="801"/>
      <c r="Q529" s="801"/>
      <c r="R529" s="801"/>
      <c r="S529" s="801"/>
      <c r="U529" s="806"/>
      <c r="V529" s="772" t="s">
        <v>322</v>
      </c>
      <c r="W529" s="800" t="s">
        <v>5</v>
      </c>
      <c r="X529" s="816">
        <v>0</v>
      </c>
      <c r="Y529" s="816">
        <v>0</v>
      </c>
      <c r="Z529" s="816">
        <v>0</v>
      </c>
      <c r="AA529" s="816">
        <v>0</v>
      </c>
      <c r="AB529" s="816">
        <v>0</v>
      </c>
      <c r="AC529" s="816">
        <v>0</v>
      </c>
      <c r="AD529" s="816">
        <v>0</v>
      </c>
      <c r="AE529" s="816">
        <v>0</v>
      </c>
      <c r="AF529" s="816">
        <v>0</v>
      </c>
      <c r="AG529" s="816">
        <v>0</v>
      </c>
      <c r="AH529" s="816">
        <v>0</v>
      </c>
      <c r="AI529" s="816">
        <v>0</v>
      </c>
      <c r="AJ529" s="816">
        <v>0</v>
      </c>
      <c r="AK529" s="816">
        <v>0</v>
      </c>
      <c r="AL529" s="816">
        <v>0</v>
      </c>
    </row>
    <row r="530" spans="2:38">
      <c r="B530" s="806">
        <v>4</v>
      </c>
      <c r="C530" s="793" t="s">
        <v>233</v>
      </c>
      <c r="D530" s="817" t="s">
        <v>5</v>
      </c>
      <c r="E530" s="818"/>
      <c r="F530" s="818"/>
      <c r="G530" s="818"/>
      <c r="H530" s="818"/>
      <c r="I530" s="818"/>
      <c r="J530" s="818"/>
      <c r="K530" s="818"/>
      <c r="L530" s="818"/>
      <c r="M530" s="818"/>
      <c r="N530" s="818"/>
      <c r="O530" s="818"/>
      <c r="P530" s="818"/>
      <c r="Q530" s="818"/>
      <c r="R530" s="818"/>
      <c r="S530" s="818"/>
      <c r="U530" s="806"/>
      <c r="V530" s="793" t="s">
        <v>233</v>
      </c>
      <c r="W530" s="817" t="s">
        <v>5</v>
      </c>
      <c r="X530" s="818">
        <v>0</v>
      </c>
      <c r="Y530" s="818">
        <v>0</v>
      </c>
      <c r="Z530" s="818">
        <v>0</v>
      </c>
      <c r="AA530" s="818">
        <v>0</v>
      </c>
      <c r="AB530" s="818">
        <v>0</v>
      </c>
      <c r="AC530" s="818">
        <v>0</v>
      </c>
      <c r="AD530" s="818">
        <v>0</v>
      </c>
      <c r="AE530" s="818">
        <v>0</v>
      </c>
      <c r="AF530" s="818">
        <v>0</v>
      </c>
      <c r="AG530" s="818">
        <v>0</v>
      </c>
      <c r="AH530" s="818">
        <v>0</v>
      </c>
      <c r="AI530" s="818">
        <v>0</v>
      </c>
      <c r="AJ530" s="818">
        <v>0</v>
      </c>
      <c r="AK530" s="818">
        <v>0</v>
      </c>
      <c r="AL530" s="818">
        <v>0</v>
      </c>
    </row>
    <row r="531" spans="2:38">
      <c r="B531" s="820"/>
      <c r="C531" s="821" t="s">
        <v>245</v>
      </c>
      <c r="D531" s="822" t="s">
        <v>236</v>
      </c>
      <c r="E531" s="748"/>
      <c r="F531" s="748"/>
      <c r="G531" s="748"/>
      <c r="H531" s="748"/>
      <c r="I531" s="748"/>
      <c r="J531" s="748"/>
      <c r="K531" s="748"/>
      <c r="L531" s="748"/>
      <c r="M531" s="748"/>
      <c r="N531" s="748"/>
      <c r="O531" s="748"/>
      <c r="P531" s="748"/>
      <c r="Q531" s="748"/>
      <c r="R531" s="748"/>
      <c r="S531" s="748"/>
      <c r="U531" s="820"/>
      <c r="V531" s="821" t="s">
        <v>245</v>
      </c>
      <c r="W531" s="822" t="s">
        <v>1730</v>
      </c>
      <c r="X531" s="768">
        <v>0</v>
      </c>
      <c r="Y531" s="768">
        <v>0</v>
      </c>
      <c r="Z531" s="768">
        <v>0</v>
      </c>
      <c r="AA531" s="768">
        <v>0</v>
      </c>
      <c r="AB531" s="768">
        <v>0</v>
      </c>
      <c r="AC531" s="768">
        <v>0</v>
      </c>
      <c r="AD531" s="768">
        <v>0</v>
      </c>
      <c r="AE531" s="768">
        <v>0</v>
      </c>
      <c r="AF531" s="768">
        <v>0</v>
      </c>
      <c r="AG531" s="768">
        <v>0</v>
      </c>
      <c r="AH531" s="768">
        <v>0</v>
      </c>
      <c r="AI531" s="768">
        <v>0</v>
      </c>
      <c r="AJ531" s="768">
        <v>0</v>
      </c>
      <c r="AK531" s="768">
        <v>0</v>
      </c>
      <c r="AL531" s="768">
        <v>0</v>
      </c>
    </row>
    <row r="532" spans="2:38">
      <c r="B532" s="820"/>
      <c r="C532" s="821" t="s">
        <v>332</v>
      </c>
      <c r="D532" s="822" t="s">
        <v>236</v>
      </c>
      <c r="E532" s="748"/>
      <c r="F532" s="748"/>
      <c r="G532" s="748"/>
      <c r="H532" s="748"/>
      <c r="I532" s="748"/>
      <c r="J532" s="748"/>
      <c r="K532" s="748"/>
      <c r="L532" s="748"/>
      <c r="M532" s="748"/>
      <c r="N532" s="748"/>
      <c r="O532" s="748"/>
      <c r="P532" s="748"/>
      <c r="Q532" s="748"/>
      <c r="R532" s="748"/>
      <c r="S532" s="748"/>
      <c r="U532" s="820"/>
      <c r="V532" s="821" t="s">
        <v>332</v>
      </c>
      <c r="W532" s="822" t="s">
        <v>1730</v>
      </c>
      <c r="X532" s="768">
        <v>0</v>
      </c>
      <c r="Y532" s="768">
        <v>0</v>
      </c>
      <c r="Z532" s="768">
        <v>0</v>
      </c>
      <c r="AA532" s="768">
        <v>0</v>
      </c>
      <c r="AB532" s="768">
        <v>0</v>
      </c>
      <c r="AC532" s="768">
        <v>0</v>
      </c>
      <c r="AD532" s="768">
        <v>0</v>
      </c>
      <c r="AE532" s="768">
        <v>0</v>
      </c>
      <c r="AF532" s="768">
        <v>0</v>
      </c>
      <c r="AG532" s="768">
        <v>0</v>
      </c>
      <c r="AH532" s="768">
        <v>0</v>
      </c>
      <c r="AI532" s="768">
        <v>0</v>
      </c>
      <c r="AJ532" s="768">
        <v>0</v>
      </c>
      <c r="AK532" s="768">
        <v>0</v>
      </c>
      <c r="AL532" s="768">
        <v>0</v>
      </c>
    </row>
    <row r="533" spans="2:38">
      <c r="B533" s="820"/>
      <c r="C533" s="821" t="s">
        <v>238</v>
      </c>
      <c r="D533" s="822" t="s">
        <v>236</v>
      </c>
      <c r="E533" s="748"/>
      <c r="F533" s="748"/>
      <c r="G533" s="748"/>
      <c r="H533" s="748"/>
      <c r="I533" s="748"/>
      <c r="J533" s="748"/>
      <c r="K533" s="748"/>
      <c r="L533" s="748"/>
      <c r="M533" s="748"/>
      <c r="N533" s="748"/>
      <c r="O533" s="748"/>
      <c r="P533" s="748"/>
      <c r="Q533" s="748"/>
      <c r="R533" s="748"/>
      <c r="S533" s="748"/>
      <c r="U533" s="820"/>
      <c r="V533" s="821" t="s">
        <v>238</v>
      </c>
      <c r="W533" s="822" t="s">
        <v>1730</v>
      </c>
      <c r="X533" s="768">
        <v>0</v>
      </c>
      <c r="Y533" s="768">
        <v>0</v>
      </c>
      <c r="Z533" s="768">
        <v>0</v>
      </c>
      <c r="AA533" s="768">
        <v>0</v>
      </c>
      <c r="AB533" s="768">
        <v>0</v>
      </c>
      <c r="AC533" s="768">
        <v>0</v>
      </c>
      <c r="AD533" s="768">
        <v>0</v>
      </c>
      <c r="AE533" s="768">
        <v>0</v>
      </c>
      <c r="AF533" s="768">
        <v>0</v>
      </c>
      <c r="AG533" s="768">
        <v>0</v>
      </c>
      <c r="AH533" s="768">
        <v>0</v>
      </c>
      <c r="AI533" s="768">
        <v>0</v>
      </c>
      <c r="AJ533" s="768">
        <v>0</v>
      </c>
      <c r="AK533" s="768">
        <v>0</v>
      </c>
      <c r="AL533" s="768">
        <v>0</v>
      </c>
    </row>
    <row r="534" spans="2:38">
      <c r="B534" s="820"/>
      <c r="C534" s="821" t="s">
        <v>239</v>
      </c>
      <c r="D534" s="822" t="s">
        <v>236</v>
      </c>
      <c r="E534" s="748"/>
      <c r="F534" s="748"/>
      <c r="G534" s="748"/>
      <c r="H534" s="748"/>
      <c r="I534" s="748"/>
      <c r="J534" s="748"/>
      <c r="K534" s="748"/>
      <c r="L534" s="748"/>
      <c r="M534" s="748"/>
      <c r="N534" s="748"/>
      <c r="O534" s="748"/>
      <c r="P534" s="748"/>
      <c r="Q534" s="748"/>
      <c r="R534" s="748"/>
      <c r="S534" s="748"/>
      <c r="U534" s="820"/>
      <c r="V534" s="821" t="s">
        <v>239</v>
      </c>
      <c r="W534" s="822" t="s">
        <v>1730</v>
      </c>
      <c r="X534" s="768">
        <v>0</v>
      </c>
      <c r="Y534" s="768">
        <v>0</v>
      </c>
      <c r="Z534" s="768">
        <v>0</v>
      </c>
      <c r="AA534" s="768">
        <v>0</v>
      </c>
      <c r="AB534" s="768">
        <v>0</v>
      </c>
      <c r="AC534" s="768">
        <v>0</v>
      </c>
      <c r="AD534" s="768">
        <v>0</v>
      </c>
      <c r="AE534" s="768">
        <v>0</v>
      </c>
      <c r="AF534" s="768">
        <v>0</v>
      </c>
      <c r="AG534" s="768">
        <v>0</v>
      </c>
      <c r="AH534" s="768">
        <v>0</v>
      </c>
      <c r="AI534" s="768">
        <v>0</v>
      </c>
      <c r="AJ534" s="768">
        <v>0</v>
      </c>
      <c r="AK534" s="768">
        <v>0</v>
      </c>
      <c r="AL534" s="768">
        <v>0</v>
      </c>
    </row>
    <row r="535" spans="2:38">
      <c r="B535" s="820"/>
      <c r="C535" s="821" t="s">
        <v>240</v>
      </c>
      <c r="D535" s="822" t="s">
        <v>236</v>
      </c>
      <c r="E535" s="748"/>
      <c r="F535" s="748"/>
      <c r="G535" s="748"/>
      <c r="H535" s="748"/>
      <c r="I535" s="748"/>
      <c r="J535" s="748"/>
      <c r="K535" s="748"/>
      <c r="L535" s="748"/>
      <c r="M535" s="748"/>
      <c r="N535" s="748"/>
      <c r="O535" s="748"/>
      <c r="P535" s="748"/>
      <c r="Q535" s="748"/>
      <c r="R535" s="748"/>
      <c r="S535" s="748"/>
      <c r="U535" s="820"/>
      <c r="V535" s="821" t="s">
        <v>240</v>
      </c>
      <c r="W535" s="822" t="s">
        <v>1730</v>
      </c>
      <c r="X535" s="768">
        <v>0</v>
      </c>
      <c r="Y535" s="768">
        <v>0</v>
      </c>
      <c r="Z535" s="768">
        <v>0</v>
      </c>
      <c r="AA535" s="768">
        <v>0</v>
      </c>
      <c r="AB535" s="768">
        <v>0</v>
      </c>
      <c r="AC535" s="768">
        <v>0</v>
      </c>
      <c r="AD535" s="768">
        <v>0</v>
      </c>
      <c r="AE535" s="768">
        <v>0</v>
      </c>
      <c r="AF535" s="768">
        <v>0</v>
      </c>
      <c r="AG535" s="768">
        <v>0</v>
      </c>
      <c r="AH535" s="768">
        <v>0</v>
      </c>
      <c r="AI535" s="768">
        <v>0</v>
      </c>
      <c r="AJ535" s="768">
        <v>0</v>
      </c>
      <c r="AK535" s="768">
        <v>0</v>
      </c>
      <c r="AL535" s="768">
        <v>0</v>
      </c>
    </row>
    <row r="536" spans="2:38">
      <c r="B536" s="820"/>
      <c r="C536" s="821" t="s">
        <v>241</v>
      </c>
      <c r="D536" s="822" t="s">
        <v>236</v>
      </c>
      <c r="E536" s="748"/>
      <c r="F536" s="748"/>
      <c r="G536" s="748"/>
      <c r="H536" s="748"/>
      <c r="I536" s="748"/>
      <c r="J536" s="748"/>
      <c r="K536" s="748"/>
      <c r="L536" s="748"/>
      <c r="M536" s="748"/>
      <c r="N536" s="748"/>
      <c r="O536" s="748"/>
      <c r="P536" s="748"/>
      <c r="Q536" s="748"/>
      <c r="R536" s="748"/>
      <c r="S536" s="748"/>
      <c r="U536" s="820"/>
      <c r="V536" s="821" t="s">
        <v>241</v>
      </c>
      <c r="W536" s="822" t="s">
        <v>1730</v>
      </c>
      <c r="X536" s="748"/>
      <c r="Y536" s="748"/>
      <c r="Z536" s="748"/>
      <c r="AA536" s="748"/>
      <c r="AB536" s="748"/>
      <c r="AC536" s="748"/>
      <c r="AD536" s="748"/>
      <c r="AE536" s="748"/>
      <c r="AF536" s="748"/>
      <c r="AG536" s="748"/>
      <c r="AH536" s="748"/>
      <c r="AI536" s="748"/>
      <c r="AJ536" s="748"/>
      <c r="AK536" s="748"/>
      <c r="AL536" s="748"/>
    </row>
    <row r="537" spans="2:38">
      <c r="B537" s="820"/>
      <c r="C537" s="821" t="s">
        <v>242</v>
      </c>
      <c r="D537" s="822" t="s">
        <v>236</v>
      </c>
      <c r="E537" s="748"/>
      <c r="F537" s="748"/>
      <c r="G537" s="748"/>
      <c r="H537" s="748"/>
      <c r="I537" s="748"/>
      <c r="J537" s="748"/>
      <c r="K537" s="748"/>
      <c r="L537" s="748"/>
      <c r="M537" s="748"/>
      <c r="N537" s="748"/>
      <c r="O537" s="748"/>
      <c r="P537" s="748"/>
      <c r="Q537" s="748"/>
      <c r="R537" s="748"/>
      <c r="S537" s="748"/>
      <c r="U537" s="820"/>
      <c r="V537" s="821" t="s">
        <v>242</v>
      </c>
      <c r="W537" s="822" t="s">
        <v>1730</v>
      </c>
      <c r="X537" s="748"/>
      <c r="Y537" s="748"/>
      <c r="Z537" s="748"/>
      <c r="AA537" s="748"/>
      <c r="AB537" s="748"/>
      <c r="AC537" s="748"/>
      <c r="AD537" s="748"/>
      <c r="AE537" s="748"/>
      <c r="AF537" s="748"/>
      <c r="AG537" s="748"/>
      <c r="AH537" s="748"/>
      <c r="AI537" s="748"/>
      <c r="AJ537" s="748"/>
      <c r="AK537" s="748"/>
      <c r="AL537" s="748"/>
    </row>
    <row r="538" spans="2:38">
      <c r="B538" s="820"/>
      <c r="C538" s="821" t="s">
        <v>243</v>
      </c>
      <c r="D538" s="822" t="s">
        <v>236</v>
      </c>
      <c r="E538" s="748"/>
      <c r="F538" s="748"/>
      <c r="G538" s="748"/>
      <c r="H538" s="748"/>
      <c r="I538" s="748"/>
      <c r="J538" s="748"/>
      <c r="K538" s="748"/>
      <c r="L538" s="748"/>
      <c r="M538" s="748"/>
      <c r="N538" s="748"/>
      <c r="O538" s="748"/>
      <c r="P538" s="748"/>
      <c r="Q538" s="748"/>
      <c r="R538" s="748"/>
      <c r="S538" s="748"/>
      <c r="U538" s="820"/>
      <c r="V538" s="821" t="s">
        <v>243</v>
      </c>
      <c r="W538" s="822" t="s">
        <v>1730</v>
      </c>
      <c r="X538" s="748"/>
      <c r="Y538" s="748"/>
      <c r="Z538" s="748"/>
      <c r="AA538" s="748"/>
      <c r="AB538" s="748"/>
      <c r="AC538" s="748"/>
      <c r="AD538" s="748"/>
      <c r="AE538" s="748"/>
      <c r="AF538" s="748"/>
      <c r="AG538" s="748"/>
      <c r="AH538" s="748"/>
      <c r="AI538" s="748"/>
      <c r="AJ538" s="748"/>
      <c r="AK538" s="748"/>
      <c r="AL538" s="748"/>
    </row>
    <row r="539" spans="2:38">
      <c r="B539" s="820"/>
      <c r="C539" s="821" t="s">
        <v>244</v>
      </c>
      <c r="D539" s="822" t="s">
        <v>236</v>
      </c>
      <c r="E539" s="748"/>
      <c r="F539" s="748"/>
      <c r="G539" s="748"/>
      <c r="H539" s="748"/>
      <c r="I539" s="748"/>
      <c r="J539" s="748"/>
      <c r="K539" s="748"/>
      <c r="L539" s="748"/>
      <c r="M539" s="748"/>
      <c r="N539" s="748"/>
      <c r="O539" s="748"/>
      <c r="P539" s="748"/>
      <c r="Q539" s="748"/>
      <c r="R539" s="748"/>
      <c r="S539" s="748"/>
      <c r="U539" s="820"/>
      <c r="V539" s="821" t="s">
        <v>244</v>
      </c>
      <c r="W539" s="822" t="s">
        <v>1730</v>
      </c>
      <c r="X539" s="748"/>
      <c r="Y539" s="748"/>
      <c r="Z539" s="748"/>
      <c r="AA539" s="748"/>
      <c r="AB539" s="748"/>
      <c r="AC539" s="748"/>
      <c r="AD539" s="748"/>
      <c r="AE539" s="748"/>
      <c r="AF539" s="748"/>
      <c r="AG539" s="748"/>
      <c r="AH539" s="748"/>
      <c r="AI539" s="748"/>
      <c r="AJ539" s="748"/>
      <c r="AK539" s="748"/>
      <c r="AL539" s="748"/>
    </row>
    <row r="540" spans="2:38">
      <c r="B540" s="806">
        <v>5</v>
      </c>
      <c r="C540" s="793" t="s">
        <v>765</v>
      </c>
      <c r="D540" s="817" t="s">
        <v>5</v>
      </c>
      <c r="E540" s="818"/>
      <c r="F540" s="818"/>
      <c r="G540" s="818"/>
      <c r="H540" s="818"/>
      <c r="I540" s="818"/>
      <c r="J540" s="818"/>
      <c r="K540" s="818"/>
      <c r="L540" s="818"/>
      <c r="M540" s="818"/>
      <c r="N540" s="818"/>
      <c r="O540" s="818"/>
      <c r="P540" s="818"/>
      <c r="Q540" s="818"/>
      <c r="R540" s="818"/>
      <c r="S540" s="818"/>
      <c r="U540" s="806"/>
      <c r="V540" s="793" t="s">
        <v>765</v>
      </c>
      <c r="W540" s="817" t="s">
        <v>5</v>
      </c>
      <c r="X540" s="818"/>
      <c r="Y540" s="818"/>
      <c r="Z540" s="818"/>
      <c r="AA540" s="818"/>
      <c r="AB540" s="818"/>
      <c r="AC540" s="818"/>
      <c r="AD540" s="818"/>
      <c r="AE540" s="818"/>
      <c r="AF540" s="818"/>
      <c r="AG540" s="818"/>
      <c r="AH540" s="818"/>
      <c r="AI540" s="818"/>
      <c r="AJ540" s="818"/>
      <c r="AK540" s="818"/>
      <c r="AL540" s="818"/>
    </row>
    <row r="541" spans="2:38">
      <c r="B541" s="820"/>
      <c r="C541" s="821" t="s">
        <v>766</v>
      </c>
      <c r="D541" s="822" t="s">
        <v>1731</v>
      </c>
      <c r="E541" s="748"/>
      <c r="F541" s="748"/>
      <c r="G541" s="748"/>
      <c r="H541" s="748"/>
      <c r="I541" s="748"/>
      <c r="J541" s="748"/>
      <c r="K541" s="748"/>
      <c r="L541" s="748"/>
      <c r="M541" s="748"/>
      <c r="N541" s="748"/>
      <c r="O541" s="748"/>
      <c r="P541" s="748"/>
      <c r="Q541" s="748"/>
      <c r="R541" s="748"/>
      <c r="S541" s="748"/>
      <c r="U541" s="820"/>
      <c r="V541" s="821" t="s">
        <v>766</v>
      </c>
      <c r="W541" s="822" t="s">
        <v>1730</v>
      </c>
      <c r="X541" s="748"/>
      <c r="Y541" s="748"/>
      <c r="Z541" s="748"/>
      <c r="AA541" s="748"/>
      <c r="AB541" s="748"/>
      <c r="AC541" s="748"/>
      <c r="AD541" s="748"/>
      <c r="AE541" s="748"/>
      <c r="AF541" s="748"/>
      <c r="AG541" s="748"/>
      <c r="AH541" s="748"/>
      <c r="AI541" s="748"/>
      <c r="AJ541" s="748"/>
      <c r="AK541" s="748"/>
      <c r="AL541" s="748"/>
    </row>
    <row r="542" spans="2:38">
      <c r="B542" s="820"/>
      <c r="C542" s="821" t="s">
        <v>977</v>
      </c>
      <c r="D542" s="822" t="s">
        <v>1731</v>
      </c>
      <c r="E542" s="748"/>
      <c r="F542" s="748"/>
      <c r="G542" s="748"/>
      <c r="H542" s="748"/>
      <c r="I542" s="748"/>
      <c r="J542" s="748"/>
      <c r="K542" s="748"/>
      <c r="L542" s="748"/>
      <c r="M542" s="748"/>
      <c r="N542" s="748"/>
      <c r="O542" s="748"/>
      <c r="P542" s="748"/>
      <c r="Q542" s="748"/>
      <c r="R542" s="748"/>
      <c r="S542" s="748"/>
      <c r="U542" s="820"/>
      <c r="V542" s="821" t="s">
        <v>977</v>
      </c>
      <c r="W542" s="822" t="s">
        <v>1730</v>
      </c>
      <c r="X542" s="748"/>
      <c r="Y542" s="748"/>
      <c r="Z542" s="748"/>
      <c r="AA542" s="748"/>
      <c r="AB542" s="748"/>
      <c r="AC542" s="748"/>
      <c r="AD542" s="748"/>
      <c r="AE542" s="748"/>
      <c r="AF542" s="748"/>
      <c r="AG542" s="748"/>
      <c r="AH542" s="748"/>
      <c r="AI542" s="748"/>
      <c r="AJ542" s="748"/>
      <c r="AK542" s="748"/>
      <c r="AL542" s="748"/>
    </row>
    <row r="543" spans="2:38">
      <c r="B543" s="806">
        <v>6</v>
      </c>
      <c r="C543" s="793" t="s">
        <v>979</v>
      </c>
      <c r="D543" s="817" t="s">
        <v>5</v>
      </c>
      <c r="E543" s="818"/>
      <c r="F543" s="818"/>
      <c r="G543" s="818"/>
      <c r="H543" s="818"/>
      <c r="I543" s="818"/>
      <c r="J543" s="818"/>
      <c r="K543" s="818"/>
      <c r="L543" s="818"/>
      <c r="M543" s="818"/>
      <c r="N543" s="818"/>
      <c r="O543" s="818"/>
      <c r="P543" s="818"/>
      <c r="Q543" s="818"/>
      <c r="R543" s="818"/>
      <c r="S543" s="818"/>
      <c r="U543" s="806"/>
      <c r="V543" s="793" t="s">
        <v>979</v>
      </c>
      <c r="W543" s="817" t="s">
        <v>5</v>
      </c>
      <c r="X543" s="818"/>
      <c r="Y543" s="818"/>
      <c r="Z543" s="818"/>
      <c r="AA543" s="818"/>
      <c r="AB543" s="818"/>
      <c r="AC543" s="818"/>
      <c r="AD543" s="818"/>
      <c r="AE543" s="818"/>
      <c r="AF543" s="818"/>
      <c r="AG543" s="818"/>
      <c r="AH543" s="818"/>
      <c r="AI543" s="818"/>
      <c r="AJ543" s="818"/>
      <c r="AK543" s="818"/>
      <c r="AL543" s="818"/>
    </row>
    <row r="544" spans="2:38">
      <c r="B544" s="820"/>
      <c r="C544" s="821" t="s">
        <v>980</v>
      </c>
      <c r="D544" s="822" t="s">
        <v>721</v>
      </c>
      <c r="E544" s="748"/>
      <c r="F544" s="748"/>
      <c r="G544" s="748"/>
      <c r="H544" s="748"/>
      <c r="I544" s="748"/>
      <c r="J544" s="748"/>
      <c r="K544" s="748"/>
      <c r="L544" s="748"/>
      <c r="M544" s="748"/>
      <c r="N544" s="748"/>
      <c r="O544" s="748"/>
      <c r="P544" s="748"/>
      <c r="Q544" s="748"/>
      <c r="R544" s="748"/>
      <c r="S544" s="748"/>
      <c r="U544" s="820"/>
      <c r="V544" s="821" t="s">
        <v>980</v>
      </c>
      <c r="W544" s="822" t="s">
        <v>1730</v>
      </c>
      <c r="X544" s="748"/>
      <c r="Y544" s="748"/>
      <c r="Z544" s="748"/>
      <c r="AA544" s="748"/>
      <c r="AB544" s="748"/>
      <c r="AC544" s="748"/>
      <c r="AD544" s="748"/>
      <c r="AE544" s="748"/>
      <c r="AF544" s="748"/>
      <c r="AG544" s="748"/>
      <c r="AH544" s="748"/>
      <c r="AI544" s="748"/>
      <c r="AJ544" s="748"/>
      <c r="AK544" s="748"/>
      <c r="AL544" s="748"/>
    </row>
    <row r="545" spans="2:38">
      <c r="B545" s="820"/>
      <c r="C545" s="821" t="s">
        <v>981</v>
      </c>
      <c r="D545" s="822" t="s">
        <v>721</v>
      </c>
      <c r="E545" s="748"/>
      <c r="F545" s="748"/>
      <c r="G545" s="748"/>
      <c r="H545" s="748"/>
      <c r="I545" s="748"/>
      <c r="J545" s="748"/>
      <c r="K545" s="748"/>
      <c r="L545" s="748"/>
      <c r="M545" s="748"/>
      <c r="N545" s="748"/>
      <c r="O545" s="748"/>
      <c r="P545" s="748"/>
      <c r="Q545" s="748"/>
      <c r="R545" s="748"/>
      <c r="S545" s="748"/>
      <c r="U545" s="820"/>
      <c r="V545" s="821" t="s">
        <v>981</v>
      </c>
      <c r="W545" s="822" t="s">
        <v>1730</v>
      </c>
      <c r="X545" s="748"/>
      <c r="Y545" s="748"/>
      <c r="Z545" s="748"/>
      <c r="AA545" s="748"/>
      <c r="AB545" s="748"/>
      <c r="AC545" s="748"/>
      <c r="AD545" s="748"/>
      <c r="AE545" s="748"/>
      <c r="AF545" s="748"/>
      <c r="AG545" s="748"/>
      <c r="AH545" s="748"/>
      <c r="AI545" s="748"/>
      <c r="AJ545" s="748"/>
      <c r="AK545" s="748"/>
      <c r="AL545" s="748"/>
    </row>
    <row r="546" spans="2:38">
      <c r="B546" s="806">
        <v>7</v>
      </c>
      <c r="C546" s="793" t="s">
        <v>248</v>
      </c>
      <c r="D546" s="817" t="s">
        <v>5</v>
      </c>
      <c r="E546" s="818"/>
      <c r="F546" s="818"/>
      <c r="G546" s="818"/>
      <c r="H546" s="818"/>
      <c r="I546" s="818"/>
      <c r="J546" s="818"/>
      <c r="K546" s="818"/>
      <c r="L546" s="818"/>
      <c r="M546" s="818"/>
      <c r="N546" s="818"/>
      <c r="O546" s="818"/>
      <c r="P546" s="818"/>
      <c r="Q546" s="818"/>
      <c r="R546" s="818"/>
      <c r="S546" s="818"/>
      <c r="U546" s="806"/>
      <c r="V546" s="793" t="s">
        <v>248</v>
      </c>
      <c r="W546" s="817" t="s">
        <v>5</v>
      </c>
      <c r="X546" s="818"/>
      <c r="Y546" s="818"/>
      <c r="Z546" s="818"/>
      <c r="AA546" s="818"/>
      <c r="AB546" s="818"/>
      <c r="AC546" s="818"/>
      <c r="AD546" s="818"/>
      <c r="AE546" s="818"/>
      <c r="AF546" s="818"/>
      <c r="AG546" s="818"/>
      <c r="AH546" s="818"/>
      <c r="AI546" s="818"/>
      <c r="AJ546" s="818"/>
      <c r="AK546" s="818"/>
      <c r="AL546" s="818"/>
    </row>
    <row r="547" spans="2:38">
      <c r="B547" s="820"/>
      <c r="C547" s="821" t="s">
        <v>250</v>
      </c>
      <c r="D547" s="822" t="s">
        <v>236</v>
      </c>
      <c r="E547" s="748"/>
      <c r="F547" s="748"/>
      <c r="G547" s="748"/>
      <c r="H547" s="748"/>
      <c r="I547" s="748"/>
      <c r="J547" s="748"/>
      <c r="K547" s="748"/>
      <c r="L547" s="748"/>
      <c r="M547" s="748"/>
      <c r="N547" s="748"/>
      <c r="O547" s="748"/>
      <c r="P547" s="748"/>
      <c r="Q547" s="748"/>
      <c r="R547" s="748"/>
      <c r="S547" s="748"/>
      <c r="U547" s="820"/>
      <c r="V547" s="821" t="s">
        <v>250</v>
      </c>
      <c r="W547" s="822" t="s">
        <v>1730</v>
      </c>
      <c r="X547" s="748"/>
      <c r="Y547" s="748"/>
      <c r="Z547" s="748"/>
      <c r="AA547" s="748"/>
      <c r="AB547" s="748"/>
      <c r="AC547" s="748"/>
      <c r="AD547" s="748"/>
      <c r="AE547" s="748"/>
      <c r="AF547" s="748"/>
      <c r="AG547" s="748"/>
      <c r="AH547" s="748"/>
      <c r="AI547" s="748"/>
      <c r="AJ547" s="748"/>
      <c r="AK547" s="748"/>
      <c r="AL547" s="748"/>
    </row>
    <row r="548" spans="2:38">
      <c r="B548" s="820"/>
      <c r="C548" s="821" t="s">
        <v>251</v>
      </c>
      <c r="D548" s="822" t="s">
        <v>236</v>
      </c>
      <c r="E548" s="748"/>
      <c r="F548" s="748"/>
      <c r="G548" s="748"/>
      <c r="H548" s="748"/>
      <c r="I548" s="748"/>
      <c r="J548" s="748"/>
      <c r="K548" s="748"/>
      <c r="L548" s="748"/>
      <c r="M548" s="748"/>
      <c r="N548" s="748"/>
      <c r="O548" s="748"/>
      <c r="P548" s="748"/>
      <c r="Q548" s="748"/>
      <c r="R548" s="748"/>
      <c r="S548" s="748"/>
      <c r="U548" s="820"/>
      <c r="V548" s="821" t="s">
        <v>251</v>
      </c>
      <c r="W548" s="822" t="s">
        <v>1730</v>
      </c>
      <c r="X548" s="748"/>
      <c r="Y548" s="748"/>
      <c r="Z548" s="748"/>
      <c r="AA548" s="748"/>
      <c r="AB548" s="748"/>
      <c r="AC548" s="748"/>
      <c r="AD548" s="748"/>
      <c r="AE548" s="748"/>
      <c r="AF548" s="748"/>
      <c r="AG548" s="748"/>
      <c r="AH548" s="748"/>
      <c r="AI548" s="748"/>
      <c r="AJ548" s="748"/>
      <c r="AK548" s="748"/>
      <c r="AL548" s="748"/>
    </row>
    <row r="549" spans="2:38">
      <c r="B549" s="820"/>
      <c r="C549" s="821" t="s">
        <v>252</v>
      </c>
      <c r="D549" s="822" t="s">
        <v>236</v>
      </c>
      <c r="E549" s="748"/>
      <c r="F549" s="748"/>
      <c r="G549" s="748"/>
      <c r="H549" s="748"/>
      <c r="I549" s="748"/>
      <c r="J549" s="748"/>
      <c r="K549" s="748"/>
      <c r="L549" s="748"/>
      <c r="M549" s="748"/>
      <c r="N549" s="748"/>
      <c r="O549" s="748"/>
      <c r="P549" s="748"/>
      <c r="Q549" s="748"/>
      <c r="R549" s="748"/>
      <c r="S549" s="748"/>
      <c r="U549" s="820"/>
      <c r="V549" s="821" t="s">
        <v>252</v>
      </c>
      <c r="W549" s="822" t="s">
        <v>1730</v>
      </c>
      <c r="X549" s="748"/>
      <c r="Y549" s="748"/>
      <c r="Z549" s="748"/>
      <c r="AA549" s="748"/>
      <c r="AB549" s="748"/>
      <c r="AC549" s="748"/>
      <c r="AD549" s="748"/>
      <c r="AE549" s="748"/>
      <c r="AF549" s="748"/>
      <c r="AG549" s="748"/>
      <c r="AH549" s="748"/>
      <c r="AI549" s="748"/>
      <c r="AJ549" s="748"/>
      <c r="AK549" s="748"/>
      <c r="AL549" s="748"/>
    </row>
    <row r="550" spans="2:38">
      <c r="B550" s="820"/>
      <c r="C550" s="821" t="s">
        <v>253</v>
      </c>
      <c r="D550" s="822" t="s">
        <v>236</v>
      </c>
      <c r="E550" s="748"/>
      <c r="F550" s="748"/>
      <c r="G550" s="748"/>
      <c r="H550" s="748"/>
      <c r="I550" s="748"/>
      <c r="J550" s="748"/>
      <c r="K550" s="748"/>
      <c r="L550" s="748"/>
      <c r="M550" s="748"/>
      <c r="N550" s="748"/>
      <c r="O550" s="748"/>
      <c r="P550" s="748"/>
      <c r="Q550" s="748"/>
      <c r="R550" s="748"/>
      <c r="S550" s="748"/>
      <c r="U550" s="820"/>
      <c r="V550" s="821" t="s">
        <v>253</v>
      </c>
      <c r="W550" s="822" t="s">
        <v>1730</v>
      </c>
      <c r="X550" s="748"/>
      <c r="Y550" s="748"/>
      <c r="Z550" s="748"/>
      <c r="AA550" s="748"/>
      <c r="AB550" s="748"/>
      <c r="AC550" s="748"/>
      <c r="AD550" s="748"/>
      <c r="AE550" s="748"/>
      <c r="AF550" s="748"/>
      <c r="AG550" s="748"/>
      <c r="AH550" s="748"/>
      <c r="AI550" s="748"/>
      <c r="AJ550" s="748"/>
      <c r="AK550" s="748"/>
      <c r="AL550" s="748"/>
    </row>
    <row r="551" spans="2:38">
      <c r="B551" s="806">
        <v>8</v>
      </c>
      <c r="C551" s="772" t="s">
        <v>325</v>
      </c>
      <c r="D551" s="800" t="s">
        <v>5</v>
      </c>
      <c r="E551" s="801"/>
      <c r="F551" s="801"/>
      <c r="G551" s="801"/>
      <c r="H551" s="801"/>
      <c r="I551" s="801"/>
      <c r="J551" s="801"/>
      <c r="K551" s="801"/>
      <c r="L551" s="801"/>
      <c r="M551" s="801"/>
      <c r="N551" s="801"/>
      <c r="O551" s="801"/>
      <c r="P551" s="801"/>
      <c r="Q551" s="801"/>
      <c r="R551" s="801"/>
      <c r="S551" s="801"/>
      <c r="U551" s="806"/>
      <c r="V551" s="772" t="s">
        <v>325</v>
      </c>
      <c r="W551" s="800" t="s">
        <v>5</v>
      </c>
      <c r="X551" s="801"/>
      <c r="Y551" s="801"/>
      <c r="Z551" s="801"/>
      <c r="AA551" s="801"/>
      <c r="AB551" s="801"/>
      <c r="AC551" s="801"/>
      <c r="AD551" s="801"/>
      <c r="AE551" s="801"/>
      <c r="AF551" s="801"/>
      <c r="AG551" s="801"/>
      <c r="AH551" s="801"/>
      <c r="AI551" s="801"/>
      <c r="AJ551" s="801"/>
      <c r="AK551" s="801"/>
      <c r="AL551" s="801"/>
    </row>
    <row r="552" spans="2:38">
      <c r="B552" s="806">
        <v>9</v>
      </c>
      <c r="C552" s="793" t="s">
        <v>254</v>
      </c>
      <c r="D552" s="817" t="s">
        <v>5</v>
      </c>
      <c r="E552" s="818"/>
      <c r="F552" s="818"/>
      <c r="G552" s="818"/>
      <c r="H552" s="818"/>
      <c r="I552" s="818"/>
      <c r="J552" s="818"/>
      <c r="K552" s="818"/>
      <c r="L552" s="818"/>
      <c r="M552" s="818"/>
      <c r="N552" s="818"/>
      <c r="O552" s="818"/>
      <c r="P552" s="818"/>
      <c r="Q552" s="818"/>
      <c r="R552" s="818"/>
      <c r="S552" s="818"/>
      <c r="U552" s="806"/>
      <c r="V552" s="793" t="s">
        <v>254</v>
      </c>
      <c r="W552" s="817" t="s">
        <v>5</v>
      </c>
      <c r="X552" s="818"/>
      <c r="Y552" s="818"/>
      <c r="Z552" s="818"/>
      <c r="AA552" s="818"/>
      <c r="AB552" s="818"/>
      <c r="AC552" s="818"/>
      <c r="AD552" s="818"/>
      <c r="AE552" s="818"/>
      <c r="AF552" s="818"/>
      <c r="AG552" s="818"/>
      <c r="AH552" s="818"/>
      <c r="AI552" s="818"/>
      <c r="AJ552" s="818"/>
      <c r="AK552" s="818"/>
      <c r="AL552" s="818"/>
    </row>
    <row r="553" spans="2:38">
      <c r="B553" s="820"/>
      <c r="C553" s="821" t="s">
        <v>256</v>
      </c>
      <c r="D553" s="822" t="s">
        <v>236</v>
      </c>
      <c r="E553" s="748"/>
      <c r="F553" s="748"/>
      <c r="G553" s="748"/>
      <c r="H553" s="748"/>
      <c r="I553" s="748"/>
      <c r="J553" s="748"/>
      <c r="K553" s="748"/>
      <c r="L553" s="748"/>
      <c r="M553" s="748"/>
      <c r="N553" s="748"/>
      <c r="O553" s="748"/>
      <c r="P553" s="748"/>
      <c r="Q553" s="748"/>
      <c r="R553" s="748"/>
      <c r="S553" s="748"/>
      <c r="U553" s="820"/>
      <c r="V553" s="821" t="s">
        <v>256</v>
      </c>
      <c r="W553" s="822" t="s">
        <v>1730</v>
      </c>
      <c r="X553" s="748"/>
      <c r="Y553" s="748"/>
      <c r="Z553" s="748"/>
      <c r="AA553" s="748"/>
      <c r="AB553" s="748"/>
      <c r="AC553" s="748"/>
      <c r="AD553" s="748"/>
      <c r="AE553" s="748"/>
      <c r="AF553" s="748"/>
      <c r="AG553" s="748"/>
      <c r="AH553" s="748"/>
      <c r="AI553" s="748"/>
      <c r="AJ553" s="748"/>
      <c r="AK553" s="748"/>
      <c r="AL553" s="748"/>
    </row>
    <row r="554" spans="2:38">
      <c r="B554" s="820"/>
      <c r="C554" s="821" t="s">
        <v>257</v>
      </c>
      <c r="D554" s="822" t="s">
        <v>236</v>
      </c>
      <c r="E554" s="748"/>
      <c r="F554" s="748"/>
      <c r="G554" s="748"/>
      <c r="H554" s="748"/>
      <c r="I554" s="748"/>
      <c r="J554" s="748"/>
      <c r="K554" s="748"/>
      <c r="L554" s="748"/>
      <c r="M554" s="748"/>
      <c r="N554" s="748"/>
      <c r="O554" s="748"/>
      <c r="P554" s="748"/>
      <c r="Q554" s="748"/>
      <c r="R554" s="748"/>
      <c r="S554" s="748"/>
      <c r="U554" s="820"/>
      <c r="V554" s="821" t="s">
        <v>257</v>
      </c>
      <c r="W554" s="822" t="s">
        <v>1730</v>
      </c>
      <c r="X554" s="748"/>
      <c r="Y554" s="748"/>
      <c r="Z554" s="748"/>
      <c r="AA554" s="748"/>
      <c r="AB554" s="748"/>
      <c r="AC554" s="748"/>
      <c r="AD554" s="748"/>
      <c r="AE554" s="748"/>
      <c r="AF554" s="748"/>
      <c r="AG554" s="748"/>
      <c r="AH554" s="748"/>
      <c r="AI554" s="748"/>
      <c r="AJ554" s="748"/>
      <c r="AK554" s="748"/>
      <c r="AL554" s="748"/>
    </row>
    <row r="555" spans="2:38">
      <c r="B555" s="820"/>
      <c r="C555" s="821" t="s">
        <v>258</v>
      </c>
      <c r="D555" s="822" t="s">
        <v>236</v>
      </c>
      <c r="E555" s="748"/>
      <c r="F555" s="748"/>
      <c r="G555" s="748"/>
      <c r="H555" s="748"/>
      <c r="I555" s="748"/>
      <c r="J555" s="748"/>
      <c r="K555" s="748"/>
      <c r="L555" s="748"/>
      <c r="M555" s="748"/>
      <c r="N555" s="748"/>
      <c r="O555" s="748"/>
      <c r="P555" s="748"/>
      <c r="Q555" s="748"/>
      <c r="R555" s="748"/>
      <c r="S555" s="748"/>
      <c r="U555" s="820"/>
      <c r="V555" s="821" t="s">
        <v>258</v>
      </c>
      <c r="W555" s="822" t="s">
        <v>1730</v>
      </c>
      <c r="X555" s="748"/>
      <c r="Y555" s="748"/>
      <c r="Z555" s="748"/>
      <c r="AA555" s="748"/>
      <c r="AB555" s="748"/>
      <c r="AC555" s="748"/>
      <c r="AD555" s="748"/>
      <c r="AE555" s="748"/>
      <c r="AF555" s="748"/>
      <c r="AG555" s="748"/>
      <c r="AH555" s="748"/>
      <c r="AI555" s="748"/>
      <c r="AJ555" s="748"/>
      <c r="AK555" s="748"/>
      <c r="AL555" s="748"/>
    </row>
    <row r="556" spans="2:38">
      <c r="B556" s="820"/>
      <c r="C556" s="821" t="s">
        <v>259</v>
      </c>
      <c r="D556" s="822" t="s">
        <v>236</v>
      </c>
      <c r="E556" s="748"/>
      <c r="F556" s="748"/>
      <c r="G556" s="748"/>
      <c r="H556" s="748"/>
      <c r="I556" s="748"/>
      <c r="J556" s="748"/>
      <c r="K556" s="748"/>
      <c r="L556" s="748"/>
      <c r="M556" s="748"/>
      <c r="N556" s="748"/>
      <c r="O556" s="748"/>
      <c r="P556" s="748"/>
      <c r="Q556" s="748"/>
      <c r="R556" s="748"/>
      <c r="S556" s="748"/>
      <c r="U556" s="820"/>
      <c r="V556" s="821" t="s">
        <v>259</v>
      </c>
      <c r="W556" s="822" t="s">
        <v>1730</v>
      </c>
      <c r="X556" s="748"/>
      <c r="Y556" s="748"/>
      <c r="Z556" s="748"/>
      <c r="AA556" s="748"/>
      <c r="AB556" s="748"/>
      <c r="AC556" s="748"/>
      <c r="AD556" s="748"/>
      <c r="AE556" s="748"/>
      <c r="AF556" s="748"/>
      <c r="AG556" s="748"/>
      <c r="AH556" s="748"/>
      <c r="AI556" s="748"/>
      <c r="AJ556" s="748"/>
      <c r="AK556" s="748"/>
      <c r="AL556" s="748"/>
    </row>
    <row r="557" spans="2:38">
      <c r="B557" s="820"/>
      <c r="C557" s="821" t="s">
        <v>260</v>
      </c>
      <c r="D557" s="822" t="s">
        <v>236</v>
      </c>
      <c r="E557" s="748"/>
      <c r="F557" s="748"/>
      <c r="G557" s="748"/>
      <c r="H557" s="748"/>
      <c r="I557" s="748"/>
      <c r="J557" s="748"/>
      <c r="K557" s="748"/>
      <c r="L557" s="748"/>
      <c r="M557" s="748"/>
      <c r="N557" s="748"/>
      <c r="O557" s="748"/>
      <c r="P557" s="748"/>
      <c r="Q557" s="748"/>
      <c r="R557" s="748"/>
      <c r="S557" s="748"/>
      <c r="U557" s="820"/>
      <c r="V557" s="821" t="s">
        <v>260</v>
      </c>
      <c r="W557" s="822" t="s">
        <v>1730</v>
      </c>
      <c r="X557" s="748"/>
      <c r="Y557" s="748"/>
      <c r="Z557" s="748"/>
      <c r="AA557" s="748"/>
      <c r="AB557" s="748"/>
      <c r="AC557" s="748"/>
      <c r="AD557" s="748"/>
      <c r="AE557" s="748"/>
      <c r="AF557" s="748"/>
      <c r="AG557" s="748"/>
      <c r="AH557" s="748"/>
      <c r="AI557" s="748"/>
      <c r="AJ557" s="748"/>
      <c r="AK557" s="748"/>
      <c r="AL557" s="748"/>
    </row>
    <row r="558" spans="2:38">
      <c r="B558" s="820"/>
      <c r="C558" s="821" t="s">
        <v>261</v>
      </c>
      <c r="D558" s="822" t="s">
        <v>236</v>
      </c>
      <c r="E558" s="748"/>
      <c r="F558" s="748"/>
      <c r="G558" s="748"/>
      <c r="H558" s="748"/>
      <c r="I558" s="748"/>
      <c r="J558" s="748"/>
      <c r="K558" s="748"/>
      <c r="L558" s="748"/>
      <c r="M558" s="748"/>
      <c r="N558" s="748"/>
      <c r="O558" s="748"/>
      <c r="P558" s="748"/>
      <c r="Q558" s="748"/>
      <c r="R558" s="748"/>
      <c r="S558" s="748"/>
      <c r="U558" s="820"/>
      <c r="V558" s="821" t="s">
        <v>261</v>
      </c>
      <c r="W558" s="822" t="s">
        <v>1730</v>
      </c>
      <c r="X558" s="748"/>
      <c r="Y558" s="748"/>
      <c r="Z558" s="748"/>
      <c r="AA558" s="748"/>
      <c r="AB558" s="748"/>
      <c r="AC558" s="748"/>
      <c r="AD558" s="748"/>
      <c r="AE558" s="748"/>
      <c r="AF558" s="748"/>
      <c r="AG558" s="748"/>
      <c r="AH558" s="748"/>
      <c r="AI558" s="748"/>
      <c r="AJ558" s="748"/>
      <c r="AK558" s="748"/>
      <c r="AL558" s="748"/>
    </row>
    <row r="559" spans="2:38">
      <c r="B559" s="806">
        <v>10</v>
      </c>
      <c r="C559" s="793" t="s">
        <v>262</v>
      </c>
      <c r="D559" s="817" t="s">
        <v>5</v>
      </c>
      <c r="E559" s="818"/>
      <c r="F559" s="818"/>
      <c r="G559" s="818"/>
      <c r="H559" s="818"/>
      <c r="I559" s="818"/>
      <c r="J559" s="818"/>
      <c r="K559" s="818"/>
      <c r="L559" s="818"/>
      <c r="M559" s="818"/>
      <c r="N559" s="818"/>
      <c r="O559" s="818"/>
      <c r="P559" s="818"/>
      <c r="Q559" s="818"/>
      <c r="R559" s="818"/>
      <c r="S559" s="818"/>
      <c r="U559" s="806"/>
      <c r="V559" s="793" t="s">
        <v>262</v>
      </c>
      <c r="W559" s="817" t="s">
        <v>5</v>
      </c>
      <c r="X559" s="818"/>
      <c r="Y559" s="818"/>
      <c r="Z559" s="818"/>
      <c r="AA559" s="818"/>
      <c r="AB559" s="818"/>
      <c r="AC559" s="818"/>
      <c r="AD559" s="818"/>
      <c r="AE559" s="818"/>
      <c r="AF559" s="818"/>
      <c r="AG559" s="818"/>
      <c r="AH559" s="818"/>
      <c r="AI559" s="818"/>
      <c r="AJ559" s="818"/>
      <c r="AK559" s="818"/>
      <c r="AL559" s="818"/>
    </row>
    <row r="560" spans="2:38">
      <c r="B560" s="820"/>
      <c r="C560" s="821" t="s">
        <v>264</v>
      </c>
      <c r="D560" s="822" t="s">
        <v>236</v>
      </c>
      <c r="E560" s="748"/>
      <c r="F560" s="748"/>
      <c r="G560" s="748"/>
      <c r="H560" s="748"/>
      <c r="I560" s="748"/>
      <c r="J560" s="748"/>
      <c r="K560" s="748"/>
      <c r="L560" s="748"/>
      <c r="M560" s="748"/>
      <c r="N560" s="748"/>
      <c r="O560" s="748"/>
      <c r="P560" s="748"/>
      <c r="Q560" s="748"/>
      <c r="R560" s="748"/>
      <c r="S560" s="748"/>
      <c r="U560" s="820"/>
      <c r="V560" s="821" t="s">
        <v>264</v>
      </c>
      <c r="W560" s="822" t="s">
        <v>1730</v>
      </c>
      <c r="X560" s="748"/>
      <c r="Y560" s="748"/>
      <c r="Z560" s="748"/>
      <c r="AA560" s="748"/>
      <c r="AB560" s="748"/>
      <c r="AC560" s="748"/>
      <c r="AD560" s="748"/>
      <c r="AE560" s="748"/>
      <c r="AF560" s="748"/>
      <c r="AG560" s="748"/>
      <c r="AH560" s="748"/>
      <c r="AI560" s="748"/>
      <c r="AJ560" s="748"/>
      <c r="AK560" s="748"/>
      <c r="AL560" s="748"/>
    </row>
    <row r="561" spans="2:38">
      <c r="B561" s="820"/>
      <c r="C561" s="821" t="s">
        <v>265</v>
      </c>
      <c r="D561" s="822" t="s">
        <v>236</v>
      </c>
      <c r="E561" s="748"/>
      <c r="F561" s="748"/>
      <c r="G561" s="748"/>
      <c r="H561" s="748"/>
      <c r="I561" s="748"/>
      <c r="J561" s="748"/>
      <c r="K561" s="748"/>
      <c r="L561" s="748"/>
      <c r="M561" s="748"/>
      <c r="N561" s="748"/>
      <c r="O561" s="748"/>
      <c r="P561" s="748"/>
      <c r="Q561" s="748"/>
      <c r="R561" s="748"/>
      <c r="S561" s="748"/>
      <c r="U561" s="820"/>
      <c r="V561" s="821" t="s">
        <v>265</v>
      </c>
      <c r="W561" s="822" t="s">
        <v>1730</v>
      </c>
      <c r="X561" s="748"/>
      <c r="Y561" s="748"/>
      <c r="Z561" s="748"/>
      <c r="AA561" s="748"/>
      <c r="AB561" s="748"/>
      <c r="AC561" s="748"/>
      <c r="AD561" s="748"/>
      <c r="AE561" s="748"/>
      <c r="AF561" s="748"/>
      <c r="AG561" s="748"/>
      <c r="AH561" s="748"/>
      <c r="AI561" s="748"/>
      <c r="AJ561" s="748"/>
      <c r="AK561" s="748"/>
      <c r="AL561" s="748"/>
    </row>
    <row r="562" spans="2:38">
      <c r="B562" s="806">
        <v>11</v>
      </c>
      <c r="C562" s="772" t="s">
        <v>266</v>
      </c>
      <c r="D562" s="800" t="s">
        <v>267</v>
      </c>
      <c r="E562" s="801"/>
      <c r="F562" s="801"/>
      <c r="G562" s="801"/>
      <c r="H562" s="801"/>
      <c r="I562" s="801"/>
      <c r="J562" s="801"/>
      <c r="K562" s="801"/>
      <c r="L562" s="801"/>
      <c r="M562" s="801"/>
      <c r="N562" s="801"/>
      <c r="O562" s="801"/>
      <c r="P562" s="801"/>
      <c r="Q562" s="801"/>
      <c r="R562" s="801"/>
      <c r="S562" s="801"/>
      <c r="U562" s="806"/>
      <c r="V562" s="772" t="s">
        <v>266</v>
      </c>
      <c r="W562" s="800" t="s">
        <v>1730</v>
      </c>
      <c r="X562" s="742">
        <v>0</v>
      </c>
      <c r="Y562" s="742">
        <v>0</v>
      </c>
      <c r="Z562" s="742">
        <v>0</v>
      </c>
      <c r="AA562" s="742">
        <v>0</v>
      </c>
      <c r="AB562" s="742">
        <v>0</v>
      </c>
      <c r="AC562" s="742">
        <v>0</v>
      </c>
      <c r="AD562" s="742">
        <v>0</v>
      </c>
      <c r="AE562" s="742">
        <v>0</v>
      </c>
      <c r="AF562" s="742">
        <v>0</v>
      </c>
      <c r="AG562" s="742">
        <v>0</v>
      </c>
      <c r="AH562" s="742">
        <v>0</v>
      </c>
      <c r="AI562" s="742">
        <v>0</v>
      </c>
      <c r="AJ562" s="742">
        <v>0</v>
      </c>
      <c r="AK562" s="742">
        <v>0</v>
      </c>
      <c r="AL562" s="742">
        <v>0</v>
      </c>
    </row>
    <row r="563" spans="2:38">
      <c r="B563" s="806">
        <v>12</v>
      </c>
      <c r="C563" s="772" t="s">
        <v>982</v>
      </c>
      <c r="D563" s="800" t="s">
        <v>5</v>
      </c>
      <c r="E563" s="801"/>
      <c r="F563" s="801"/>
      <c r="G563" s="801"/>
      <c r="H563" s="801"/>
      <c r="I563" s="801"/>
      <c r="J563" s="801"/>
      <c r="K563" s="801"/>
      <c r="L563" s="801"/>
      <c r="M563" s="801"/>
      <c r="N563" s="801"/>
      <c r="O563" s="801"/>
      <c r="P563" s="801"/>
      <c r="Q563" s="801"/>
      <c r="R563" s="801"/>
      <c r="S563" s="801"/>
      <c r="U563" s="806"/>
      <c r="V563" s="772" t="s">
        <v>982</v>
      </c>
      <c r="W563" s="800" t="s">
        <v>5</v>
      </c>
      <c r="X563" s="742">
        <v>0</v>
      </c>
      <c r="Y563" s="742">
        <v>0</v>
      </c>
      <c r="Z563" s="742">
        <v>0</v>
      </c>
      <c r="AA563" s="742">
        <v>0</v>
      </c>
      <c r="AB563" s="742">
        <v>0</v>
      </c>
      <c r="AC563" s="742">
        <v>0</v>
      </c>
      <c r="AD563" s="742">
        <v>0</v>
      </c>
      <c r="AE563" s="742">
        <v>0</v>
      </c>
      <c r="AF563" s="742">
        <v>0</v>
      </c>
      <c r="AG563" s="742">
        <v>0</v>
      </c>
      <c r="AH563" s="742">
        <v>0</v>
      </c>
      <c r="AI563" s="742">
        <v>0</v>
      </c>
      <c r="AJ563" s="742">
        <v>0</v>
      </c>
      <c r="AK563" s="742">
        <v>0</v>
      </c>
      <c r="AL563" s="742">
        <v>0</v>
      </c>
    </row>
    <row r="564" spans="2:38">
      <c r="B564" s="820"/>
      <c r="C564" s="821" t="s">
        <v>720</v>
      </c>
      <c r="D564" s="806" t="s">
        <v>721</v>
      </c>
      <c r="E564" s="748"/>
      <c r="F564" s="748"/>
      <c r="G564" s="748"/>
      <c r="H564" s="748"/>
      <c r="I564" s="763"/>
      <c r="J564" s="763"/>
      <c r="K564" s="748"/>
      <c r="L564" s="748"/>
      <c r="M564" s="748"/>
      <c r="N564" s="748"/>
      <c r="O564" s="748"/>
      <c r="P564" s="748"/>
      <c r="Q564" s="748"/>
      <c r="R564" s="748"/>
      <c r="S564" s="748"/>
      <c r="U564" s="820"/>
      <c r="V564" s="821" t="s">
        <v>720</v>
      </c>
      <c r="W564" s="822" t="s">
        <v>1730</v>
      </c>
      <c r="X564" s="748">
        <v>0</v>
      </c>
      <c r="Y564" s="748">
        <v>0</v>
      </c>
      <c r="Z564" s="748">
        <v>0</v>
      </c>
      <c r="AA564" s="748">
        <v>0</v>
      </c>
      <c r="AB564" s="748">
        <v>0</v>
      </c>
      <c r="AC564" s="748">
        <v>0</v>
      </c>
      <c r="AD564" s="748">
        <v>0</v>
      </c>
      <c r="AE564" s="748">
        <v>0</v>
      </c>
      <c r="AF564" s="748">
        <v>0</v>
      </c>
      <c r="AG564" s="748">
        <v>0</v>
      </c>
      <c r="AH564" s="748">
        <v>0</v>
      </c>
      <c r="AI564" s="748">
        <v>0</v>
      </c>
      <c r="AJ564" s="748">
        <v>0</v>
      </c>
      <c r="AK564" s="748">
        <v>0</v>
      </c>
      <c r="AL564" s="748">
        <v>0</v>
      </c>
    </row>
    <row r="565" spans="2:38">
      <c r="B565" s="820"/>
      <c r="C565" s="821" t="s">
        <v>722</v>
      </c>
      <c r="D565" s="806" t="s">
        <v>721</v>
      </c>
      <c r="E565" s="748"/>
      <c r="F565" s="748"/>
      <c r="G565" s="748"/>
      <c r="H565" s="748"/>
      <c r="I565" s="763"/>
      <c r="J565" s="763"/>
      <c r="K565" s="748"/>
      <c r="L565" s="748"/>
      <c r="M565" s="748"/>
      <c r="N565" s="748"/>
      <c r="O565" s="748"/>
      <c r="P565" s="748"/>
      <c r="Q565" s="748"/>
      <c r="R565" s="748"/>
      <c r="S565" s="748"/>
      <c r="U565" s="820"/>
      <c r="V565" s="821" t="s">
        <v>722</v>
      </c>
      <c r="W565" s="822" t="s">
        <v>1730</v>
      </c>
      <c r="X565" s="748">
        <v>0</v>
      </c>
      <c r="Y565" s="748">
        <v>0</v>
      </c>
      <c r="Z565" s="748">
        <v>0</v>
      </c>
      <c r="AA565" s="748">
        <v>0</v>
      </c>
      <c r="AB565" s="748">
        <v>0</v>
      </c>
      <c r="AC565" s="748">
        <v>0</v>
      </c>
      <c r="AD565" s="748">
        <v>0</v>
      </c>
      <c r="AE565" s="748">
        <v>0</v>
      </c>
      <c r="AF565" s="748">
        <v>0</v>
      </c>
      <c r="AG565" s="748">
        <v>0</v>
      </c>
      <c r="AH565" s="748">
        <v>0</v>
      </c>
      <c r="AI565" s="748">
        <v>0</v>
      </c>
      <c r="AJ565" s="748">
        <v>0</v>
      </c>
      <c r="AK565" s="748">
        <v>0</v>
      </c>
      <c r="AL565" s="748">
        <v>0</v>
      </c>
    </row>
    <row r="566" spans="2:38">
      <c r="B566" s="820"/>
      <c r="C566" s="821" t="s">
        <v>723</v>
      </c>
      <c r="D566" s="806" t="s">
        <v>721</v>
      </c>
      <c r="E566" s="748"/>
      <c r="F566" s="748"/>
      <c r="G566" s="748"/>
      <c r="H566" s="748"/>
      <c r="I566" s="763"/>
      <c r="J566" s="763"/>
      <c r="K566" s="748"/>
      <c r="L566" s="748"/>
      <c r="M566" s="748"/>
      <c r="N566" s="748"/>
      <c r="O566" s="748"/>
      <c r="P566" s="748"/>
      <c r="Q566" s="748"/>
      <c r="R566" s="748"/>
      <c r="S566" s="748"/>
      <c r="U566" s="820"/>
      <c r="V566" s="821" t="s">
        <v>723</v>
      </c>
      <c r="W566" s="822" t="s">
        <v>1730</v>
      </c>
      <c r="X566" s="748">
        <v>0</v>
      </c>
      <c r="Y566" s="748">
        <v>0</v>
      </c>
      <c r="Z566" s="748">
        <v>0</v>
      </c>
      <c r="AA566" s="748">
        <v>0</v>
      </c>
      <c r="AB566" s="748">
        <v>0</v>
      </c>
      <c r="AC566" s="748">
        <v>0</v>
      </c>
      <c r="AD566" s="748">
        <v>0</v>
      </c>
      <c r="AE566" s="748">
        <v>0</v>
      </c>
      <c r="AF566" s="748">
        <v>0</v>
      </c>
      <c r="AG566" s="748">
        <v>0</v>
      </c>
      <c r="AH566" s="748">
        <v>0</v>
      </c>
      <c r="AI566" s="748">
        <v>0</v>
      </c>
      <c r="AJ566" s="748">
        <v>0</v>
      </c>
      <c r="AK566" s="748">
        <v>0</v>
      </c>
      <c r="AL566" s="748">
        <v>0</v>
      </c>
    </row>
    <row r="567" spans="2:38">
      <c r="B567" s="820"/>
      <c r="C567" s="821" t="s">
        <v>724</v>
      </c>
      <c r="D567" s="826" t="s">
        <v>1732</v>
      </c>
      <c r="E567" s="748"/>
      <c r="F567" s="748"/>
      <c r="G567" s="748"/>
      <c r="H567" s="748"/>
      <c r="I567" s="748"/>
      <c r="J567" s="748"/>
      <c r="K567" s="748"/>
      <c r="L567" s="748"/>
      <c r="M567" s="748"/>
      <c r="N567" s="748"/>
      <c r="O567" s="748"/>
      <c r="P567" s="748"/>
      <c r="Q567" s="748"/>
      <c r="R567" s="748"/>
      <c r="S567" s="748"/>
      <c r="U567" s="820"/>
      <c r="V567" s="821" t="s">
        <v>724</v>
      </c>
      <c r="W567" s="822" t="s">
        <v>1730</v>
      </c>
      <c r="X567" s="748">
        <v>0</v>
      </c>
      <c r="Y567" s="748">
        <v>0</v>
      </c>
      <c r="Z567" s="748">
        <v>0</v>
      </c>
      <c r="AA567" s="748">
        <v>0</v>
      </c>
      <c r="AB567" s="748">
        <v>0</v>
      </c>
      <c r="AC567" s="748">
        <v>0</v>
      </c>
      <c r="AD567" s="748">
        <v>0</v>
      </c>
      <c r="AE567" s="748">
        <v>0</v>
      </c>
      <c r="AF567" s="748">
        <v>0</v>
      </c>
      <c r="AG567" s="748">
        <v>0</v>
      </c>
      <c r="AH567" s="748">
        <v>0</v>
      </c>
      <c r="AI567" s="748">
        <v>0</v>
      </c>
      <c r="AJ567" s="748">
        <v>0</v>
      </c>
      <c r="AK567" s="748">
        <v>0</v>
      </c>
      <c r="AL567" s="748">
        <v>0</v>
      </c>
    </row>
    <row r="568" spans="2:38">
      <c r="B568" s="806">
        <v>13</v>
      </c>
      <c r="C568" s="798" t="s">
        <v>327</v>
      </c>
      <c r="D568" s="800" t="s">
        <v>270</v>
      </c>
      <c r="E568" s="801"/>
      <c r="F568" s="801"/>
      <c r="G568" s="801"/>
      <c r="H568" s="801"/>
      <c r="I568" s="801"/>
      <c r="J568" s="801"/>
      <c r="K568" s="801"/>
      <c r="L568" s="801"/>
      <c r="M568" s="801"/>
      <c r="N568" s="801"/>
      <c r="O568" s="801"/>
      <c r="P568" s="801"/>
      <c r="Q568" s="801"/>
      <c r="R568" s="801"/>
      <c r="S568" s="801"/>
      <c r="U568" s="806"/>
      <c r="V568" s="798" t="s">
        <v>327</v>
      </c>
      <c r="W568" s="800" t="s">
        <v>270</v>
      </c>
      <c r="X568" s="801"/>
      <c r="Y568" s="801"/>
      <c r="Z568" s="801"/>
      <c r="AA568" s="801"/>
      <c r="AB568" s="801"/>
      <c r="AC568" s="801"/>
      <c r="AD568" s="801"/>
      <c r="AE568" s="801"/>
      <c r="AF568" s="801"/>
      <c r="AG568" s="801"/>
      <c r="AH568" s="801"/>
      <c r="AI568" s="801"/>
      <c r="AJ568" s="801"/>
      <c r="AK568" s="801"/>
      <c r="AL568" s="801"/>
    </row>
    <row r="571" spans="2:38">
      <c r="B571" s="811" t="s">
        <v>1734</v>
      </c>
      <c r="C571" s="812"/>
      <c r="D571" s="812"/>
      <c r="U571" s="811"/>
      <c r="V571" s="812"/>
      <c r="W571" s="812"/>
    </row>
    <row r="572" spans="2:38">
      <c r="B572" s="813" t="s">
        <v>10</v>
      </c>
      <c r="C572" s="813" t="s">
        <v>12</v>
      </c>
      <c r="D572" s="813" t="s">
        <v>26</v>
      </c>
      <c r="E572" s="734">
        <v>2017</v>
      </c>
      <c r="F572" s="734">
        <v>2018</v>
      </c>
      <c r="G572" s="734">
        <v>2019</v>
      </c>
      <c r="H572" s="734">
        <v>2020</v>
      </c>
      <c r="I572" s="734">
        <v>2021</v>
      </c>
      <c r="J572" s="734">
        <v>2022</v>
      </c>
      <c r="K572" s="734">
        <v>2023</v>
      </c>
      <c r="L572" s="734">
        <v>2024</v>
      </c>
      <c r="M572" s="734">
        <v>2025</v>
      </c>
      <c r="N572" s="734">
        <v>2026</v>
      </c>
      <c r="O572" s="734">
        <v>2027</v>
      </c>
      <c r="P572" s="734">
        <v>2028</v>
      </c>
      <c r="Q572" s="734">
        <v>2029</v>
      </c>
      <c r="R572" s="734">
        <v>2030</v>
      </c>
      <c r="S572" s="735">
        <v>2031</v>
      </c>
      <c r="U572" s="813"/>
      <c r="V572" s="813" t="s">
        <v>12</v>
      </c>
      <c r="W572" s="813" t="s">
        <v>26</v>
      </c>
      <c r="X572" s="734">
        <v>2017</v>
      </c>
      <c r="Y572" s="734">
        <v>2018</v>
      </c>
      <c r="Z572" s="734">
        <v>2019</v>
      </c>
      <c r="AA572" s="734">
        <v>2020</v>
      </c>
      <c r="AB572" s="734">
        <v>2021</v>
      </c>
      <c r="AC572" s="734">
        <v>2022</v>
      </c>
      <c r="AD572" s="734">
        <v>2023</v>
      </c>
      <c r="AE572" s="734">
        <v>2024</v>
      </c>
      <c r="AF572" s="734">
        <v>2025</v>
      </c>
      <c r="AG572" s="734">
        <v>2026</v>
      </c>
      <c r="AH572" s="734">
        <v>2027</v>
      </c>
      <c r="AI572" s="734">
        <v>2028</v>
      </c>
      <c r="AJ572" s="734">
        <v>2029</v>
      </c>
      <c r="AK572" s="734">
        <v>2030</v>
      </c>
      <c r="AL572" s="735">
        <v>2031</v>
      </c>
    </row>
    <row r="573" spans="2:38">
      <c r="B573" s="806">
        <v>1</v>
      </c>
      <c r="C573" s="772" t="s">
        <v>227</v>
      </c>
      <c r="D573" s="800" t="s">
        <v>228</v>
      </c>
      <c r="E573" s="801">
        <v>22431</v>
      </c>
      <c r="F573" s="801">
        <v>22344</v>
      </c>
      <c r="G573" s="814">
        <v>22387.5</v>
      </c>
      <c r="H573" s="814">
        <v>22387.5</v>
      </c>
      <c r="I573" s="814">
        <v>22387.5</v>
      </c>
      <c r="J573" s="814">
        <v>22374.450000000004</v>
      </c>
      <c r="K573" s="814">
        <v>22370.100000000006</v>
      </c>
      <c r="L573" s="814">
        <v>22496.744999999999</v>
      </c>
      <c r="M573" s="814">
        <v>22500.131699999994</v>
      </c>
      <c r="N573" s="814">
        <v>22585.256254090891</v>
      </c>
      <c r="O573" s="814">
        <v>22679.612956624998</v>
      </c>
      <c r="P573" s="814">
        <v>22781.934344131805</v>
      </c>
      <c r="Q573" s="814">
        <v>22891.217261592421</v>
      </c>
      <c r="R573" s="814">
        <v>23006.653001918032</v>
      </c>
      <c r="S573" s="801"/>
      <c r="U573" s="806"/>
      <c r="V573" s="772" t="s">
        <v>227</v>
      </c>
      <c r="W573" s="800" t="s">
        <v>1730</v>
      </c>
      <c r="X573" s="815">
        <v>22431</v>
      </c>
      <c r="Y573" s="815">
        <v>22344</v>
      </c>
      <c r="Z573" s="815">
        <v>22387.5</v>
      </c>
      <c r="AA573" s="815">
        <v>22387.5</v>
      </c>
      <c r="AB573" s="815">
        <v>22387.5</v>
      </c>
      <c r="AC573" s="815">
        <v>22374.450000000004</v>
      </c>
      <c r="AD573" s="815">
        <v>22370.100000000006</v>
      </c>
      <c r="AE573" s="815">
        <v>22496.744999999999</v>
      </c>
      <c r="AF573" s="815">
        <v>22500.131699999994</v>
      </c>
      <c r="AG573" s="815">
        <v>22585.256254090891</v>
      </c>
      <c r="AH573" s="815">
        <v>22679.612956624998</v>
      </c>
      <c r="AI573" s="815">
        <v>22781.934344131805</v>
      </c>
      <c r="AJ573" s="815">
        <v>22891.217261592421</v>
      </c>
      <c r="AK573" s="815">
        <v>23006.653001918032</v>
      </c>
      <c r="AL573" s="815">
        <v>0</v>
      </c>
    </row>
    <row r="574" spans="2:38">
      <c r="B574" s="806">
        <v>2</v>
      </c>
      <c r="C574" s="772" t="s">
        <v>230</v>
      </c>
      <c r="D574" s="800" t="s">
        <v>1731</v>
      </c>
      <c r="E574" s="801">
        <v>2405</v>
      </c>
      <c r="F574" s="801">
        <v>2263.1</v>
      </c>
      <c r="G574" s="814">
        <v>2334.0500000000002</v>
      </c>
      <c r="H574" s="814">
        <v>2334.0500000000002</v>
      </c>
      <c r="I574" s="814">
        <v>2334.0500000000002</v>
      </c>
      <c r="J574" s="814">
        <v>2312.7650000000012</v>
      </c>
      <c r="K574" s="814">
        <v>2305.67</v>
      </c>
      <c r="L574" s="801">
        <v>2333.0536250000023</v>
      </c>
      <c r="M574" s="801">
        <v>2343.350102187499</v>
      </c>
      <c r="N574" s="801">
        <v>2354.6873282333336</v>
      </c>
      <c r="O574" s="801">
        <v>2366.873694336171</v>
      </c>
      <c r="P574" s="801">
        <v>2379.7687189799967</v>
      </c>
      <c r="Q574" s="801">
        <v>2393.2661445866638</v>
      </c>
      <c r="R574" s="801">
        <v>2407.2835138343958</v>
      </c>
      <c r="S574" s="801"/>
      <c r="U574" s="806"/>
      <c r="V574" s="772" t="s">
        <v>230</v>
      </c>
      <c r="W574" s="800" t="s">
        <v>1730</v>
      </c>
      <c r="X574" s="815">
        <v>22582.95</v>
      </c>
      <c r="Y574" s="815">
        <v>21250.509000000002</v>
      </c>
      <c r="Z574" s="815">
        <v>21916.729500000001</v>
      </c>
      <c r="AA574" s="815">
        <v>21916.729500000001</v>
      </c>
      <c r="AB574" s="815">
        <v>21916.729500000001</v>
      </c>
      <c r="AC574" s="815">
        <v>21716.863350000014</v>
      </c>
      <c r="AD574" s="815">
        <v>21650.241300000002</v>
      </c>
      <c r="AE574" s="815">
        <v>21907.373538750024</v>
      </c>
      <c r="AF574" s="815">
        <v>22004.057459540618</v>
      </c>
      <c r="AG574" s="815">
        <v>22110.514012111005</v>
      </c>
      <c r="AH574" s="815">
        <v>22224.943989816646</v>
      </c>
      <c r="AI574" s="815">
        <v>22346.028271222171</v>
      </c>
      <c r="AJ574" s="815">
        <v>22472.769097668774</v>
      </c>
      <c r="AK574" s="815">
        <v>22604.392194904976</v>
      </c>
      <c r="AL574" s="815">
        <v>0</v>
      </c>
    </row>
    <row r="575" spans="2:38">
      <c r="B575" s="806">
        <v>3</v>
      </c>
      <c r="C575" s="772" t="s">
        <v>322</v>
      </c>
      <c r="D575" s="800" t="s">
        <v>5</v>
      </c>
      <c r="E575" s="801"/>
      <c r="F575" s="801"/>
      <c r="G575" s="801"/>
      <c r="H575" s="801"/>
      <c r="I575" s="801"/>
      <c r="J575" s="801"/>
      <c r="K575" s="801"/>
      <c r="L575" s="801"/>
      <c r="M575" s="801"/>
      <c r="N575" s="801"/>
      <c r="O575" s="801"/>
      <c r="P575" s="801"/>
      <c r="Q575" s="801"/>
      <c r="R575" s="801"/>
      <c r="S575" s="801"/>
      <c r="U575" s="806"/>
      <c r="V575" s="772" t="s">
        <v>322</v>
      </c>
      <c r="W575" s="800" t="s">
        <v>5</v>
      </c>
      <c r="X575" s="816">
        <v>0</v>
      </c>
      <c r="Y575" s="816">
        <v>0</v>
      </c>
      <c r="Z575" s="816">
        <v>0</v>
      </c>
      <c r="AA575" s="816">
        <v>0</v>
      </c>
      <c r="AB575" s="816">
        <v>0</v>
      </c>
      <c r="AC575" s="816">
        <v>0</v>
      </c>
      <c r="AD575" s="816">
        <v>0</v>
      </c>
      <c r="AE575" s="816">
        <v>0</v>
      </c>
      <c r="AF575" s="816">
        <v>0</v>
      </c>
      <c r="AG575" s="816">
        <v>0</v>
      </c>
      <c r="AH575" s="816">
        <v>0</v>
      </c>
      <c r="AI575" s="816">
        <v>0</v>
      </c>
      <c r="AJ575" s="816">
        <v>0</v>
      </c>
      <c r="AK575" s="816">
        <v>0</v>
      </c>
      <c r="AL575" s="816">
        <v>0</v>
      </c>
    </row>
    <row r="576" spans="2:38">
      <c r="B576" s="806">
        <v>4</v>
      </c>
      <c r="C576" s="793" t="s">
        <v>233</v>
      </c>
      <c r="D576" s="817" t="s">
        <v>5</v>
      </c>
      <c r="E576" s="818"/>
      <c r="F576" s="818"/>
      <c r="G576" s="818"/>
      <c r="H576" s="818"/>
      <c r="I576" s="818"/>
      <c r="J576" s="818"/>
      <c r="K576" s="818"/>
      <c r="L576" s="818"/>
      <c r="M576" s="818"/>
      <c r="N576" s="818"/>
      <c r="O576" s="818"/>
      <c r="P576" s="818"/>
      <c r="Q576" s="818"/>
      <c r="R576" s="818"/>
      <c r="S576" s="818"/>
      <c r="U576" s="806"/>
      <c r="V576" s="793" t="s">
        <v>233</v>
      </c>
      <c r="W576" s="817" t="s">
        <v>5</v>
      </c>
      <c r="X576" s="818">
        <v>0</v>
      </c>
      <c r="Y576" s="818">
        <v>0</v>
      </c>
      <c r="Z576" s="818">
        <v>0</v>
      </c>
      <c r="AA576" s="818">
        <v>0</v>
      </c>
      <c r="AB576" s="818">
        <v>0</v>
      </c>
      <c r="AC576" s="818">
        <v>0</v>
      </c>
      <c r="AD576" s="818">
        <v>0</v>
      </c>
      <c r="AE576" s="818">
        <v>0</v>
      </c>
      <c r="AF576" s="818">
        <v>0</v>
      </c>
      <c r="AG576" s="818">
        <v>0</v>
      </c>
      <c r="AH576" s="818">
        <v>0</v>
      </c>
      <c r="AI576" s="818">
        <v>0</v>
      </c>
      <c r="AJ576" s="818">
        <v>0</v>
      </c>
      <c r="AK576" s="818">
        <v>0</v>
      </c>
      <c r="AL576" s="818">
        <v>0</v>
      </c>
    </row>
    <row r="577" spans="2:38">
      <c r="B577" s="820"/>
      <c r="C577" s="821" t="s">
        <v>245</v>
      </c>
      <c r="D577" s="822" t="s">
        <v>236</v>
      </c>
      <c r="E577" s="748"/>
      <c r="F577" s="748"/>
      <c r="G577" s="748"/>
      <c r="H577" s="748"/>
      <c r="I577" s="748"/>
      <c r="J577" s="748"/>
      <c r="K577" s="748"/>
      <c r="L577" s="748"/>
      <c r="M577" s="748"/>
      <c r="N577" s="748"/>
      <c r="O577" s="748"/>
      <c r="P577" s="748"/>
      <c r="Q577" s="748"/>
      <c r="R577" s="748"/>
      <c r="S577" s="748"/>
      <c r="U577" s="820"/>
      <c r="V577" s="821" t="s">
        <v>245</v>
      </c>
      <c r="W577" s="822" t="s">
        <v>1730</v>
      </c>
      <c r="X577" s="768">
        <v>0</v>
      </c>
      <c r="Y577" s="768">
        <v>0</v>
      </c>
      <c r="Z577" s="768">
        <v>0</v>
      </c>
      <c r="AA577" s="768">
        <v>0</v>
      </c>
      <c r="AB577" s="768">
        <v>0</v>
      </c>
      <c r="AC577" s="768">
        <v>0</v>
      </c>
      <c r="AD577" s="768">
        <v>0</v>
      </c>
      <c r="AE577" s="768">
        <v>0</v>
      </c>
      <c r="AF577" s="768">
        <v>0</v>
      </c>
      <c r="AG577" s="768">
        <v>0</v>
      </c>
      <c r="AH577" s="768">
        <v>0</v>
      </c>
      <c r="AI577" s="768">
        <v>0</v>
      </c>
      <c r="AJ577" s="768">
        <v>0</v>
      </c>
      <c r="AK577" s="768">
        <v>0</v>
      </c>
      <c r="AL577" s="768">
        <v>0</v>
      </c>
    </row>
    <row r="578" spans="2:38">
      <c r="B578" s="820"/>
      <c r="C578" s="821" t="s">
        <v>332</v>
      </c>
      <c r="D578" s="822" t="s">
        <v>236</v>
      </c>
      <c r="E578" s="748"/>
      <c r="F578" s="748"/>
      <c r="G578" s="748"/>
      <c r="H578" s="748"/>
      <c r="I578" s="748"/>
      <c r="J578" s="748"/>
      <c r="K578" s="748"/>
      <c r="L578" s="748"/>
      <c r="M578" s="748"/>
      <c r="N578" s="748"/>
      <c r="O578" s="748"/>
      <c r="P578" s="748"/>
      <c r="Q578" s="748"/>
      <c r="R578" s="748"/>
      <c r="S578" s="748"/>
      <c r="U578" s="820"/>
      <c r="V578" s="821" t="s">
        <v>332</v>
      </c>
      <c r="W578" s="822" t="s">
        <v>1730</v>
      </c>
      <c r="X578" s="768">
        <v>0</v>
      </c>
      <c r="Y578" s="768">
        <v>0</v>
      </c>
      <c r="Z578" s="768">
        <v>0</v>
      </c>
      <c r="AA578" s="768">
        <v>0</v>
      </c>
      <c r="AB578" s="768">
        <v>0</v>
      </c>
      <c r="AC578" s="768">
        <v>0</v>
      </c>
      <c r="AD578" s="768">
        <v>0</v>
      </c>
      <c r="AE578" s="768">
        <v>0</v>
      </c>
      <c r="AF578" s="768">
        <v>0</v>
      </c>
      <c r="AG578" s="768">
        <v>0</v>
      </c>
      <c r="AH578" s="768">
        <v>0</v>
      </c>
      <c r="AI578" s="768">
        <v>0</v>
      </c>
      <c r="AJ578" s="768">
        <v>0</v>
      </c>
      <c r="AK578" s="768">
        <v>0</v>
      </c>
      <c r="AL578" s="768">
        <v>0</v>
      </c>
    </row>
    <row r="579" spans="2:38">
      <c r="B579" s="820"/>
      <c r="C579" s="821" t="s">
        <v>238</v>
      </c>
      <c r="D579" s="822" t="s">
        <v>236</v>
      </c>
      <c r="E579" s="748"/>
      <c r="F579" s="748"/>
      <c r="G579" s="748"/>
      <c r="H579" s="748"/>
      <c r="I579" s="748"/>
      <c r="J579" s="748"/>
      <c r="K579" s="748"/>
      <c r="L579" s="748"/>
      <c r="M579" s="748"/>
      <c r="N579" s="748"/>
      <c r="O579" s="748"/>
      <c r="P579" s="748"/>
      <c r="Q579" s="748"/>
      <c r="R579" s="748"/>
      <c r="S579" s="748"/>
      <c r="U579" s="820"/>
      <c r="V579" s="821" t="s">
        <v>238</v>
      </c>
      <c r="W579" s="822" t="s">
        <v>1730</v>
      </c>
      <c r="X579" s="768">
        <v>0</v>
      </c>
      <c r="Y579" s="768">
        <v>0</v>
      </c>
      <c r="Z579" s="768">
        <v>0</v>
      </c>
      <c r="AA579" s="768">
        <v>0</v>
      </c>
      <c r="AB579" s="768">
        <v>0</v>
      </c>
      <c r="AC579" s="768">
        <v>0</v>
      </c>
      <c r="AD579" s="768">
        <v>0</v>
      </c>
      <c r="AE579" s="768">
        <v>0</v>
      </c>
      <c r="AF579" s="768">
        <v>0</v>
      </c>
      <c r="AG579" s="768">
        <v>0</v>
      </c>
      <c r="AH579" s="768">
        <v>0</v>
      </c>
      <c r="AI579" s="768">
        <v>0</v>
      </c>
      <c r="AJ579" s="768">
        <v>0</v>
      </c>
      <c r="AK579" s="768">
        <v>0</v>
      </c>
      <c r="AL579" s="768">
        <v>0</v>
      </c>
    </row>
    <row r="580" spans="2:38">
      <c r="B580" s="820"/>
      <c r="C580" s="821" t="s">
        <v>239</v>
      </c>
      <c r="D580" s="822" t="s">
        <v>236</v>
      </c>
      <c r="E580" s="748"/>
      <c r="F580" s="748"/>
      <c r="G580" s="748"/>
      <c r="H580" s="748"/>
      <c r="I580" s="748"/>
      <c r="J580" s="748"/>
      <c r="K580" s="748"/>
      <c r="L580" s="748"/>
      <c r="M580" s="748"/>
      <c r="N580" s="748"/>
      <c r="O580" s="748"/>
      <c r="P580" s="748"/>
      <c r="Q580" s="748"/>
      <c r="R580" s="748"/>
      <c r="S580" s="748"/>
      <c r="U580" s="820"/>
      <c r="V580" s="821" t="s">
        <v>239</v>
      </c>
      <c r="W580" s="822" t="s">
        <v>1730</v>
      </c>
      <c r="X580" s="768">
        <v>0</v>
      </c>
      <c r="Y580" s="768">
        <v>0</v>
      </c>
      <c r="Z580" s="768">
        <v>0</v>
      </c>
      <c r="AA580" s="768">
        <v>0</v>
      </c>
      <c r="AB580" s="768">
        <v>0</v>
      </c>
      <c r="AC580" s="768">
        <v>0</v>
      </c>
      <c r="AD580" s="768">
        <v>0</v>
      </c>
      <c r="AE580" s="768">
        <v>0</v>
      </c>
      <c r="AF580" s="768">
        <v>0</v>
      </c>
      <c r="AG580" s="768">
        <v>0</v>
      </c>
      <c r="AH580" s="768">
        <v>0</v>
      </c>
      <c r="AI580" s="768">
        <v>0</v>
      </c>
      <c r="AJ580" s="768">
        <v>0</v>
      </c>
      <c r="AK580" s="768">
        <v>0</v>
      </c>
      <c r="AL580" s="768">
        <v>0</v>
      </c>
    </row>
    <row r="581" spans="2:38">
      <c r="B581" s="820"/>
      <c r="C581" s="821" t="s">
        <v>240</v>
      </c>
      <c r="D581" s="822" t="s">
        <v>236</v>
      </c>
      <c r="E581" s="748"/>
      <c r="F581" s="748"/>
      <c r="G581" s="748"/>
      <c r="H581" s="748"/>
      <c r="I581" s="748"/>
      <c r="J581" s="748"/>
      <c r="K581" s="748"/>
      <c r="L581" s="748"/>
      <c r="M581" s="748"/>
      <c r="N581" s="748"/>
      <c r="O581" s="748"/>
      <c r="P581" s="748"/>
      <c r="Q581" s="748"/>
      <c r="R581" s="748"/>
      <c r="S581" s="748"/>
      <c r="U581" s="820"/>
      <c r="V581" s="821" t="s">
        <v>240</v>
      </c>
      <c r="W581" s="822" t="s">
        <v>1730</v>
      </c>
      <c r="X581" s="768">
        <v>0</v>
      </c>
      <c r="Y581" s="768">
        <v>0</v>
      </c>
      <c r="Z581" s="768">
        <v>0</v>
      </c>
      <c r="AA581" s="768">
        <v>0</v>
      </c>
      <c r="AB581" s="768">
        <v>0</v>
      </c>
      <c r="AC581" s="768">
        <v>0</v>
      </c>
      <c r="AD581" s="768">
        <v>0</v>
      </c>
      <c r="AE581" s="768">
        <v>0</v>
      </c>
      <c r="AF581" s="768">
        <v>0</v>
      </c>
      <c r="AG581" s="768">
        <v>0</v>
      </c>
      <c r="AH581" s="768">
        <v>0</v>
      </c>
      <c r="AI581" s="768">
        <v>0</v>
      </c>
      <c r="AJ581" s="768">
        <v>0</v>
      </c>
      <c r="AK581" s="768">
        <v>0</v>
      </c>
      <c r="AL581" s="768">
        <v>0</v>
      </c>
    </row>
    <row r="582" spans="2:38">
      <c r="B582" s="820"/>
      <c r="C582" s="821" t="s">
        <v>241</v>
      </c>
      <c r="D582" s="822" t="s">
        <v>236</v>
      </c>
      <c r="E582" s="748"/>
      <c r="F582" s="748"/>
      <c r="G582" s="748"/>
      <c r="H582" s="748"/>
      <c r="I582" s="748"/>
      <c r="J582" s="748"/>
      <c r="K582" s="748"/>
      <c r="L582" s="748"/>
      <c r="M582" s="748"/>
      <c r="N582" s="748"/>
      <c r="O582" s="748"/>
      <c r="P582" s="748"/>
      <c r="Q582" s="748"/>
      <c r="R582" s="748"/>
      <c r="S582" s="748"/>
      <c r="U582" s="820"/>
      <c r="V582" s="821" t="s">
        <v>241</v>
      </c>
      <c r="W582" s="822" t="s">
        <v>1730</v>
      </c>
      <c r="X582" s="748"/>
      <c r="Y582" s="748"/>
      <c r="Z582" s="748"/>
      <c r="AA582" s="748"/>
      <c r="AB582" s="748"/>
      <c r="AC582" s="748"/>
      <c r="AD582" s="748"/>
      <c r="AE582" s="748"/>
      <c r="AF582" s="748"/>
      <c r="AG582" s="748"/>
      <c r="AH582" s="748"/>
      <c r="AI582" s="748"/>
      <c r="AJ582" s="748"/>
      <c r="AK582" s="748"/>
      <c r="AL582" s="748"/>
    </row>
    <row r="583" spans="2:38">
      <c r="B583" s="820"/>
      <c r="C583" s="821" t="s">
        <v>242</v>
      </c>
      <c r="D583" s="822" t="s">
        <v>236</v>
      </c>
      <c r="E583" s="748"/>
      <c r="F583" s="748"/>
      <c r="G583" s="748"/>
      <c r="H583" s="748"/>
      <c r="I583" s="748"/>
      <c r="J583" s="748"/>
      <c r="K583" s="748"/>
      <c r="L583" s="748"/>
      <c r="M583" s="748"/>
      <c r="N583" s="748"/>
      <c r="O583" s="748"/>
      <c r="P583" s="748"/>
      <c r="Q583" s="748"/>
      <c r="R583" s="748"/>
      <c r="S583" s="748"/>
      <c r="U583" s="820"/>
      <c r="V583" s="821" t="s">
        <v>242</v>
      </c>
      <c r="W583" s="822" t="s">
        <v>1730</v>
      </c>
      <c r="X583" s="748"/>
      <c r="Y583" s="748"/>
      <c r="Z583" s="748"/>
      <c r="AA583" s="748"/>
      <c r="AB583" s="748"/>
      <c r="AC583" s="748"/>
      <c r="AD583" s="748"/>
      <c r="AE583" s="748"/>
      <c r="AF583" s="748"/>
      <c r="AG583" s="748"/>
      <c r="AH583" s="748"/>
      <c r="AI583" s="748"/>
      <c r="AJ583" s="748"/>
      <c r="AK583" s="748"/>
      <c r="AL583" s="748"/>
    </row>
    <row r="584" spans="2:38">
      <c r="B584" s="820"/>
      <c r="C584" s="821" t="s">
        <v>243</v>
      </c>
      <c r="D584" s="822" t="s">
        <v>236</v>
      </c>
      <c r="E584" s="748"/>
      <c r="F584" s="748"/>
      <c r="G584" s="748"/>
      <c r="H584" s="748"/>
      <c r="I584" s="748"/>
      <c r="J584" s="748"/>
      <c r="K584" s="748"/>
      <c r="L584" s="748"/>
      <c r="M584" s="748"/>
      <c r="N584" s="748"/>
      <c r="O584" s="748"/>
      <c r="P584" s="748"/>
      <c r="Q584" s="748"/>
      <c r="R584" s="748"/>
      <c r="S584" s="748"/>
      <c r="U584" s="820"/>
      <c r="V584" s="821" t="s">
        <v>243</v>
      </c>
      <c r="W584" s="822" t="s">
        <v>1730</v>
      </c>
      <c r="X584" s="748"/>
      <c r="Y584" s="748"/>
      <c r="Z584" s="748"/>
      <c r="AA584" s="748"/>
      <c r="AB584" s="748"/>
      <c r="AC584" s="748"/>
      <c r="AD584" s="748"/>
      <c r="AE584" s="748"/>
      <c r="AF584" s="748"/>
      <c r="AG584" s="748"/>
      <c r="AH584" s="748"/>
      <c r="AI584" s="748"/>
      <c r="AJ584" s="748"/>
      <c r="AK584" s="748"/>
      <c r="AL584" s="748"/>
    </row>
    <row r="585" spans="2:38">
      <c r="B585" s="820"/>
      <c r="C585" s="821" t="s">
        <v>244</v>
      </c>
      <c r="D585" s="822" t="s">
        <v>236</v>
      </c>
      <c r="E585" s="748"/>
      <c r="F585" s="748"/>
      <c r="G585" s="748"/>
      <c r="H585" s="748"/>
      <c r="I585" s="748"/>
      <c r="J585" s="748"/>
      <c r="K585" s="748"/>
      <c r="L585" s="748"/>
      <c r="M585" s="748"/>
      <c r="N585" s="748"/>
      <c r="O585" s="748"/>
      <c r="P585" s="748"/>
      <c r="Q585" s="748"/>
      <c r="R585" s="748"/>
      <c r="S585" s="748"/>
      <c r="U585" s="820"/>
      <c r="V585" s="821" t="s">
        <v>244</v>
      </c>
      <c r="W585" s="822" t="s">
        <v>1730</v>
      </c>
      <c r="X585" s="748"/>
      <c r="Y585" s="748"/>
      <c r="Z585" s="748"/>
      <c r="AA585" s="748"/>
      <c r="AB585" s="748"/>
      <c r="AC585" s="748"/>
      <c r="AD585" s="748"/>
      <c r="AE585" s="748"/>
      <c r="AF585" s="748"/>
      <c r="AG585" s="748"/>
      <c r="AH585" s="748"/>
      <c r="AI585" s="748"/>
      <c r="AJ585" s="748"/>
      <c r="AK585" s="748"/>
      <c r="AL585" s="748"/>
    </row>
    <row r="586" spans="2:38">
      <c r="B586" s="806">
        <v>5</v>
      </c>
      <c r="C586" s="793" t="s">
        <v>765</v>
      </c>
      <c r="D586" s="817" t="s">
        <v>5</v>
      </c>
      <c r="E586" s="818"/>
      <c r="F586" s="818"/>
      <c r="G586" s="818"/>
      <c r="H586" s="818"/>
      <c r="I586" s="818"/>
      <c r="J586" s="818"/>
      <c r="K586" s="818"/>
      <c r="L586" s="818"/>
      <c r="M586" s="818"/>
      <c r="N586" s="818"/>
      <c r="O586" s="818"/>
      <c r="P586" s="818"/>
      <c r="Q586" s="818"/>
      <c r="R586" s="818"/>
      <c r="S586" s="818"/>
      <c r="U586" s="806"/>
      <c r="V586" s="793" t="s">
        <v>765</v>
      </c>
      <c r="W586" s="817" t="s">
        <v>5</v>
      </c>
      <c r="X586" s="818"/>
      <c r="Y586" s="818"/>
      <c r="Z586" s="818"/>
      <c r="AA586" s="818"/>
      <c r="AB586" s="818"/>
      <c r="AC586" s="818"/>
      <c r="AD586" s="818"/>
      <c r="AE586" s="818"/>
      <c r="AF586" s="818"/>
      <c r="AG586" s="818"/>
      <c r="AH586" s="818"/>
      <c r="AI586" s="818"/>
      <c r="AJ586" s="818"/>
      <c r="AK586" s="818"/>
      <c r="AL586" s="818"/>
    </row>
    <row r="587" spans="2:38">
      <c r="B587" s="820"/>
      <c r="C587" s="821" t="s">
        <v>766</v>
      </c>
      <c r="D587" s="822" t="s">
        <v>1731</v>
      </c>
      <c r="E587" s="748"/>
      <c r="F587" s="748"/>
      <c r="G587" s="748"/>
      <c r="H587" s="748"/>
      <c r="I587" s="748"/>
      <c r="J587" s="748"/>
      <c r="K587" s="748"/>
      <c r="L587" s="748"/>
      <c r="M587" s="748"/>
      <c r="N587" s="748"/>
      <c r="O587" s="748"/>
      <c r="P587" s="748"/>
      <c r="Q587" s="748"/>
      <c r="R587" s="748"/>
      <c r="S587" s="748"/>
      <c r="U587" s="820"/>
      <c r="V587" s="821" t="s">
        <v>766</v>
      </c>
      <c r="W587" s="822" t="s">
        <v>1730</v>
      </c>
      <c r="X587" s="748"/>
      <c r="Y587" s="748"/>
      <c r="Z587" s="748"/>
      <c r="AA587" s="748"/>
      <c r="AB587" s="748"/>
      <c r="AC587" s="748"/>
      <c r="AD587" s="748"/>
      <c r="AE587" s="748"/>
      <c r="AF587" s="748"/>
      <c r="AG587" s="748"/>
      <c r="AH587" s="748"/>
      <c r="AI587" s="748"/>
      <c r="AJ587" s="748"/>
      <c r="AK587" s="748"/>
      <c r="AL587" s="748"/>
    </row>
    <row r="588" spans="2:38">
      <c r="B588" s="820"/>
      <c r="C588" s="821" t="s">
        <v>977</v>
      </c>
      <c r="D588" s="822" t="s">
        <v>1731</v>
      </c>
      <c r="E588" s="748"/>
      <c r="F588" s="748"/>
      <c r="G588" s="748"/>
      <c r="H588" s="748"/>
      <c r="I588" s="748"/>
      <c r="J588" s="748"/>
      <c r="K588" s="748"/>
      <c r="L588" s="748"/>
      <c r="M588" s="748"/>
      <c r="N588" s="748"/>
      <c r="O588" s="748"/>
      <c r="P588" s="748"/>
      <c r="Q588" s="748"/>
      <c r="R588" s="748"/>
      <c r="S588" s="748"/>
      <c r="U588" s="820"/>
      <c r="V588" s="821" t="s">
        <v>977</v>
      </c>
      <c r="W588" s="822" t="s">
        <v>1730</v>
      </c>
      <c r="X588" s="748"/>
      <c r="Y588" s="748"/>
      <c r="Z588" s="748"/>
      <c r="AA588" s="748"/>
      <c r="AB588" s="748"/>
      <c r="AC588" s="748"/>
      <c r="AD588" s="748"/>
      <c r="AE588" s="748"/>
      <c r="AF588" s="748"/>
      <c r="AG588" s="748"/>
      <c r="AH588" s="748"/>
      <c r="AI588" s="748"/>
      <c r="AJ588" s="748"/>
      <c r="AK588" s="748"/>
      <c r="AL588" s="748"/>
    </row>
    <row r="589" spans="2:38">
      <c r="B589" s="806">
        <v>6</v>
      </c>
      <c r="C589" s="793" t="s">
        <v>979</v>
      </c>
      <c r="D589" s="817" t="s">
        <v>5</v>
      </c>
      <c r="E589" s="818"/>
      <c r="F589" s="818"/>
      <c r="G589" s="818"/>
      <c r="H589" s="818"/>
      <c r="I589" s="818"/>
      <c r="J589" s="818"/>
      <c r="K589" s="818"/>
      <c r="L589" s="818"/>
      <c r="M589" s="818"/>
      <c r="N589" s="818"/>
      <c r="O589" s="818"/>
      <c r="P589" s="818"/>
      <c r="Q589" s="818"/>
      <c r="R589" s="818"/>
      <c r="S589" s="818"/>
      <c r="U589" s="806"/>
      <c r="V589" s="793" t="s">
        <v>979</v>
      </c>
      <c r="W589" s="817" t="s">
        <v>5</v>
      </c>
      <c r="X589" s="818"/>
      <c r="Y589" s="818"/>
      <c r="Z589" s="818"/>
      <c r="AA589" s="818"/>
      <c r="AB589" s="818"/>
      <c r="AC589" s="818"/>
      <c r="AD589" s="818"/>
      <c r="AE589" s="818"/>
      <c r="AF589" s="818"/>
      <c r="AG589" s="818"/>
      <c r="AH589" s="818"/>
      <c r="AI589" s="818"/>
      <c r="AJ589" s="818"/>
      <c r="AK589" s="818"/>
      <c r="AL589" s="818"/>
    </row>
    <row r="590" spans="2:38">
      <c r="B590" s="820"/>
      <c r="C590" s="821" t="s">
        <v>980</v>
      </c>
      <c r="D590" s="822" t="s">
        <v>721</v>
      </c>
      <c r="E590" s="748"/>
      <c r="F590" s="748"/>
      <c r="G590" s="748"/>
      <c r="H590" s="748"/>
      <c r="I590" s="748"/>
      <c r="J590" s="748"/>
      <c r="K590" s="748"/>
      <c r="L590" s="748"/>
      <c r="M590" s="748"/>
      <c r="N590" s="748"/>
      <c r="O590" s="748"/>
      <c r="P590" s="748"/>
      <c r="Q590" s="748"/>
      <c r="R590" s="748"/>
      <c r="S590" s="748"/>
      <c r="U590" s="820"/>
      <c r="V590" s="821" t="s">
        <v>980</v>
      </c>
      <c r="W590" s="822" t="s">
        <v>1730</v>
      </c>
      <c r="X590" s="748"/>
      <c r="Y590" s="748"/>
      <c r="Z590" s="748"/>
      <c r="AA590" s="748"/>
      <c r="AB590" s="748"/>
      <c r="AC590" s="748"/>
      <c r="AD590" s="748"/>
      <c r="AE590" s="748"/>
      <c r="AF590" s="748"/>
      <c r="AG590" s="748"/>
      <c r="AH590" s="748"/>
      <c r="AI590" s="748"/>
      <c r="AJ590" s="748"/>
      <c r="AK590" s="748"/>
      <c r="AL590" s="748"/>
    </row>
    <row r="591" spans="2:38">
      <c r="B591" s="820"/>
      <c r="C591" s="821" t="s">
        <v>981</v>
      </c>
      <c r="D591" s="822" t="s">
        <v>721</v>
      </c>
      <c r="E591" s="748"/>
      <c r="F591" s="748"/>
      <c r="G591" s="748"/>
      <c r="H591" s="748"/>
      <c r="I591" s="748"/>
      <c r="J591" s="748"/>
      <c r="K591" s="748"/>
      <c r="L591" s="748"/>
      <c r="M591" s="748"/>
      <c r="N591" s="748"/>
      <c r="O591" s="748"/>
      <c r="P591" s="748"/>
      <c r="Q591" s="748"/>
      <c r="R591" s="748"/>
      <c r="S591" s="748"/>
      <c r="U591" s="820"/>
      <c r="V591" s="821" t="s">
        <v>981</v>
      </c>
      <c r="W591" s="822" t="s">
        <v>1730</v>
      </c>
      <c r="X591" s="748"/>
      <c r="Y591" s="748"/>
      <c r="Z591" s="748"/>
      <c r="AA591" s="748"/>
      <c r="AB591" s="748"/>
      <c r="AC591" s="748"/>
      <c r="AD591" s="748"/>
      <c r="AE591" s="748"/>
      <c r="AF591" s="748"/>
      <c r="AG591" s="748"/>
      <c r="AH591" s="748"/>
      <c r="AI591" s="748"/>
      <c r="AJ591" s="748"/>
      <c r="AK591" s="748"/>
      <c r="AL591" s="748"/>
    </row>
    <row r="592" spans="2:38">
      <c r="B592" s="806">
        <v>7</v>
      </c>
      <c r="C592" s="793" t="s">
        <v>248</v>
      </c>
      <c r="D592" s="817" t="s">
        <v>5</v>
      </c>
      <c r="E592" s="818"/>
      <c r="F592" s="818"/>
      <c r="G592" s="818"/>
      <c r="H592" s="818"/>
      <c r="I592" s="818"/>
      <c r="J592" s="818"/>
      <c r="K592" s="818"/>
      <c r="L592" s="818"/>
      <c r="M592" s="818"/>
      <c r="N592" s="818"/>
      <c r="O592" s="818"/>
      <c r="P592" s="818"/>
      <c r="Q592" s="818"/>
      <c r="R592" s="818"/>
      <c r="S592" s="818"/>
      <c r="U592" s="806"/>
      <c r="V592" s="793" t="s">
        <v>248</v>
      </c>
      <c r="W592" s="817" t="s">
        <v>5</v>
      </c>
      <c r="X592" s="818"/>
      <c r="Y592" s="818"/>
      <c r="Z592" s="818"/>
      <c r="AA592" s="818"/>
      <c r="AB592" s="818"/>
      <c r="AC592" s="818"/>
      <c r="AD592" s="818"/>
      <c r="AE592" s="818"/>
      <c r="AF592" s="818"/>
      <c r="AG592" s="818"/>
      <c r="AH592" s="818"/>
      <c r="AI592" s="818"/>
      <c r="AJ592" s="818"/>
      <c r="AK592" s="818"/>
      <c r="AL592" s="818"/>
    </row>
    <row r="593" spans="2:40">
      <c r="B593" s="820"/>
      <c r="C593" s="821" t="s">
        <v>250</v>
      </c>
      <c r="D593" s="822" t="s">
        <v>236</v>
      </c>
      <c r="E593" s="748"/>
      <c r="F593" s="748"/>
      <c r="G593" s="748"/>
      <c r="H593" s="748"/>
      <c r="I593" s="748"/>
      <c r="J593" s="748"/>
      <c r="K593" s="748"/>
      <c r="L593" s="748"/>
      <c r="M593" s="748"/>
      <c r="N593" s="748"/>
      <c r="O593" s="748"/>
      <c r="P593" s="748"/>
      <c r="Q593" s="748"/>
      <c r="R593" s="748"/>
      <c r="S593" s="748"/>
      <c r="U593" s="820"/>
      <c r="V593" s="821" t="s">
        <v>250</v>
      </c>
      <c r="W593" s="822" t="s">
        <v>1730</v>
      </c>
      <c r="X593" s="748"/>
      <c r="Y593" s="748"/>
      <c r="Z593" s="748"/>
      <c r="AA593" s="748"/>
      <c r="AB593" s="748"/>
      <c r="AC593" s="748"/>
      <c r="AD593" s="748"/>
      <c r="AE593" s="748"/>
      <c r="AF593" s="748"/>
      <c r="AG593" s="748"/>
      <c r="AH593" s="748"/>
      <c r="AI593" s="748"/>
      <c r="AJ593" s="748"/>
      <c r="AK593" s="748"/>
      <c r="AL593" s="748"/>
    </row>
    <row r="594" spans="2:40">
      <c r="B594" s="820"/>
      <c r="C594" s="821" t="s">
        <v>251</v>
      </c>
      <c r="D594" s="822" t="s">
        <v>236</v>
      </c>
      <c r="E594" s="748"/>
      <c r="F594" s="748"/>
      <c r="G594" s="748"/>
      <c r="H594" s="748"/>
      <c r="I594" s="748"/>
      <c r="J594" s="748"/>
      <c r="K594" s="748"/>
      <c r="L594" s="748"/>
      <c r="M594" s="748"/>
      <c r="N594" s="748"/>
      <c r="O594" s="748"/>
      <c r="P594" s="748"/>
      <c r="Q594" s="748"/>
      <c r="R594" s="748"/>
      <c r="S594" s="748"/>
      <c r="U594" s="820"/>
      <c r="V594" s="821" t="s">
        <v>251</v>
      </c>
      <c r="W594" s="822" t="s">
        <v>1730</v>
      </c>
      <c r="X594" s="748"/>
      <c r="Y594" s="748"/>
      <c r="Z594" s="748"/>
      <c r="AA594" s="748"/>
      <c r="AB594" s="748"/>
      <c r="AC594" s="748"/>
      <c r="AD594" s="748"/>
      <c r="AE594" s="748"/>
      <c r="AF594" s="748"/>
      <c r="AG594" s="748"/>
      <c r="AH594" s="748"/>
      <c r="AI594" s="748"/>
      <c r="AJ594" s="748"/>
      <c r="AK594" s="748"/>
      <c r="AL594" s="748"/>
    </row>
    <row r="595" spans="2:40">
      <c r="B595" s="820"/>
      <c r="C595" s="821" t="s">
        <v>252</v>
      </c>
      <c r="D595" s="822" t="s">
        <v>236</v>
      </c>
      <c r="E595" s="748"/>
      <c r="F595" s="748"/>
      <c r="G595" s="748"/>
      <c r="H595" s="748"/>
      <c r="I595" s="748"/>
      <c r="J595" s="748"/>
      <c r="K595" s="748"/>
      <c r="L595" s="748"/>
      <c r="M595" s="748"/>
      <c r="N595" s="748"/>
      <c r="O595" s="748"/>
      <c r="P595" s="748"/>
      <c r="Q595" s="748"/>
      <c r="R595" s="748"/>
      <c r="S595" s="748"/>
      <c r="U595" s="820"/>
      <c r="V595" s="821" t="s">
        <v>252</v>
      </c>
      <c r="W595" s="822" t="s">
        <v>1730</v>
      </c>
      <c r="X595" s="748"/>
      <c r="Y595" s="748"/>
      <c r="Z595" s="748"/>
      <c r="AA595" s="748"/>
      <c r="AB595" s="748"/>
      <c r="AC595" s="748"/>
      <c r="AD595" s="748"/>
      <c r="AE595" s="748"/>
      <c r="AF595" s="748"/>
      <c r="AG595" s="748"/>
      <c r="AH595" s="748"/>
      <c r="AI595" s="748"/>
      <c r="AJ595" s="748"/>
      <c r="AK595" s="748"/>
      <c r="AL595" s="748"/>
    </row>
    <row r="596" spans="2:40">
      <c r="B596" s="820"/>
      <c r="C596" s="821" t="s">
        <v>253</v>
      </c>
      <c r="D596" s="822" t="s">
        <v>236</v>
      </c>
      <c r="E596" s="748"/>
      <c r="F596" s="748"/>
      <c r="G596" s="748"/>
      <c r="H596" s="748"/>
      <c r="I596" s="748"/>
      <c r="J596" s="748"/>
      <c r="K596" s="748"/>
      <c r="L596" s="748"/>
      <c r="M596" s="748"/>
      <c r="N596" s="748"/>
      <c r="O596" s="748"/>
      <c r="P596" s="748"/>
      <c r="Q596" s="748"/>
      <c r="R596" s="748"/>
      <c r="S596" s="748"/>
      <c r="U596" s="820"/>
      <c r="V596" s="821" t="s">
        <v>253</v>
      </c>
      <c r="W596" s="822" t="s">
        <v>1730</v>
      </c>
      <c r="X596" s="748"/>
      <c r="Y596" s="748"/>
      <c r="Z596" s="748"/>
      <c r="AA596" s="748"/>
      <c r="AB596" s="748"/>
      <c r="AC596" s="748"/>
      <c r="AD596" s="748"/>
      <c r="AE596" s="748"/>
      <c r="AF596" s="748"/>
      <c r="AG596" s="748"/>
      <c r="AH596" s="748"/>
      <c r="AI596" s="748"/>
      <c r="AJ596" s="748"/>
      <c r="AK596" s="748"/>
      <c r="AL596" s="748"/>
    </row>
    <row r="597" spans="2:40">
      <c r="B597" s="806">
        <v>8</v>
      </c>
      <c r="C597" s="772" t="s">
        <v>325</v>
      </c>
      <c r="D597" s="800" t="s">
        <v>5</v>
      </c>
      <c r="E597" s="801"/>
      <c r="F597" s="801"/>
      <c r="G597" s="801"/>
      <c r="H597" s="801"/>
      <c r="I597" s="801"/>
      <c r="J597" s="801"/>
      <c r="K597" s="801"/>
      <c r="L597" s="801"/>
      <c r="M597" s="801"/>
      <c r="N597" s="801"/>
      <c r="O597" s="801"/>
      <c r="P597" s="801"/>
      <c r="Q597" s="801"/>
      <c r="R597" s="801"/>
      <c r="S597" s="801"/>
      <c r="U597" s="806"/>
      <c r="V597" s="772" t="s">
        <v>325</v>
      </c>
      <c r="W597" s="800" t="s">
        <v>5</v>
      </c>
      <c r="X597" s="801"/>
      <c r="Y597" s="801"/>
      <c r="Z597" s="801"/>
      <c r="AA597" s="801"/>
      <c r="AB597" s="801"/>
      <c r="AC597" s="801"/>
      <c r="AD597" s="801"/>
      <c r="AE597" s="801"/>
      <c r="AF597" s="801"/>
      <c r="AG597" s="801"/>
      <c r="AH597" s="801"/>
      <c r="AI597" s="801"/>
      <c r="AJ597" s="801"/>
      <c r="AK597" s="801"/>
      <c r="AL597" s="801"/>
    </row>
    <row r="598" spans="2:40">
      <c r="B598" s="806">
        <v>9</v>
      </c>
      <c r="C598" s="793" t="s">
        <v>254</v>
      </c>
      <c r="D598" s="817" t="s">
        <v>5</v>
      </c>
      <c r="E598" s="818"/>
      <c r="F598" s="818"/>
      <c r="G598" s="818"/>
      <c r="H598" s="818"/>
      <c r="I598" s="818"/>
      <c r="J598" s="818"/>
      <c r="K598" s="818"/>
      <c r="L598" s="818"/>
      <c r="M598" s="818"/>
      <c r="N598" s="818"/>
      <c r="O598" s="818"/>
      <c r="P598" s="818"/>
      <c r="Q598" s="818"/>
      <c r="R598" s="818"/>
      <c r="S598" s="818"/>
      <c r="U598" s="806"/>
      <c r="V598" s="793" t="s">
        <v>254</v>
      </c>
      <c r="W598" s="817" t="s">
        <v>5</v>
      </c>
      <c r="X598" s="818"/>
      <c r="Y598" s="818"/>
      <c r="Z598" s="818"/>
      <c r="AA598" s="818"/>
      <c r="AB598" s="818"/>
      <c r="AC598" s="818"/>
      <c r="AD598" s="818"/>
      <c r="AE598" s="818"/>
      <c r="AF598" s="818"/>
      <c r="AG598" s="818"/>
      <c r="AH598" s="818"/>
      <c r="AI598" s="818"/>
      <c r="AJ598" s="818"/>
      <c r="AK598" s="818"/>
      <c r="AL598" s="818"/>
    </row>
    <row r="599" spans="2:40">
      <c r="B599" s="820"/>
      <c r="C599" s="821" t="s">
        <v>256</v>
      </c>
      <c r="D599" s="822" t="s">
        <v>236</v>
      </c>
      <c r="E599" s="748"/>
      <c r="F599" s="748"/>
      <c r="G599" s="748"/>
      <c r="H599" s="748"/>
      <c r="I599" s="748"/>
      <c r="J599" s="748"/>
      <c r="K599" s="748"/>
      <c r="L599" s="748"/>
      <c r="M599" s="748"/>
      <c r="N599" s="748"/>
      <c r="O599" s="748"/>
      <c r="P599" s="748"/>
      <c r="Q599" s="748"/>
      <c r="R599" s="748"/>
      <c r="S599" s="748"/>
      <c r="U599" s="820"/>
      <c r="V599" s="821" t="s">
        <v>256</v>
      </c>
      <c r="W599" s="822" t="s">
        <v>1730</v>
      </c>
      <c r="X599" s="748"/>
      <c r="Y599" s="748"/>
      <c r="Z599" s="748"/>
      <c r="AA599" s="748"/>
      <c r="AB599" s="748"/>
      <c r="AC599" s="748"/>
      <c r="AD599" s="748"/>
      <c r="AE599" s="748"/>
      <c r="AF599" s="748"/>
      <c r="AG599" s="748"/>
      <c r="AH599" s="748"/>
      <c r="AI599" s="748"/>
      <c r="AJ599" s="748"/>
      <c r="AK599" s="748"/>
      <c r="AL599" s="748"/>
    </row>
    <row r="600" spans="2:40">
      <c r="B600" s="820"/>
      <c r="C600" s="821" t="s">
        <v>257</v>
      </c>
      <c r="D600" s="822" t="s">
        <v>236</v>
      </c>
      <c r="E600" s="748"/>
      <c r="F600" s="748"/>
      <c r="G600" s="748"/>
      <c r="H600" s="748"/>
      <c r="I600" s="748"/>
      <c r="J600" s="748"/>
      <c r="K600" s="748"/>
      <c r="L600" s="748"/>
      <c r="M600" s="748"/>
      <c r="N600" s="748"/>
      <c r="O600" s="748"/>
      <c r="P600" s="748"/>
      <c r="Q600" s="748"/>
      <c r="R600" s="748"/>
      <c r="S600" s="748"/>
      <c r="U600" s="820"/>
      <c r="V600" s="821" t="s">
        <v>257</v>
      </c>
      <c r="W600" s="822" t="s">
        <v>1730</v>
      </c>
      <c r="X600" s="748"/>
      <c r="Y600" s="748"/>
      <c r="Z600" s="748"/>
      <c r="AA600" s="748"/>
      <c r="AB600" s="748"/>
      <c r="AC600" s="748"/>
      <c r="AD600" s="748"/>
      <c r="AE600" s="748"/>
      <c r="AF600" s="748"/>
      <c r="AG600" s="748"/>
      <c r="AH600" s="748"/>
      <c r="AI600" s="748"/>
      <c r="AJ600" s="748"/>
      <c r="AK600" s="748"/>
      <c r="AL600" s="748"/>
    </row>
    <row r="601" spans="2:40">
      <c r="B601" s="820"/>
      <c r="C601" s="821" t="s">
        <v>258</v>
      </c>
      <c r="D601" s="822" t="s">
        <v>236</v>
      </c>
      <c r="E601" s="748"/>
      <c r="F601" s="748"/>
      <c r="G601" s="748"/>
      <c r="H601" s="748"/>
      <c r="I601" s="748"/>
      <c r="J601" s="748"/>
      <c r="K601" s="748"/>
      <c r="L601" s="748"/>
      <c r="M601" s="748"/>
      <c r="N601" s="748"/>
      <c r="O601" s="748"/>
      <c r="P601" s="748"/>
      <c r="Q601" s="748"/>
      <c r="R601" s="748"/>
      <c r="S601" s="748"/>
      <c r="U601" s="820"/>
      <c r="V601" s="821" t="s">
        <v>258</v>
      </c>
      <c r="W601" s="822" t="s">
        <v>1730</v>
      </c>
      <c r="X601" s="748"/>
      <c r="Y601" s="748"/>
      <c r="Z601" s="748"/>
      <c r="AA601" s="748"/>
      <c r="AB601" s="748"/>
      <c r="AC601" s="748"/>
      <c r="AD601" s="748"/>
      <c r="AE601" s="748"/>
      <c r="AF601" s="748"/>
      <c r="AG601" s="748"/>
      <c r="AH601" s="748"/>
      <c r="AI601" s="748"/>
      <c r="AJ601" s="748"/>
      <c r="AK601" s="748"/>
      <c r="AL601" s="748"/>
    </row>
    <row r="602" spans="2:40">
      <c r="B602" s="820"/>
      <c r="C602" s="821" t="s">
        <v>259</v>
      </c>
      <c r="D602" s="822" t="s">
        <v>236</v>
      </c>
      <c r="E602" s="748"/>
      <c r="F602" s="748"/>
      <c r="G602" s="748"/>
      <c r="H602" s="748"/>
      <c r="I602" s="748"/>
      <c r="J602" s="748"/>
      <c r="K602" s="748"/>
      <c r="L602" s="748"/>
      <c r="M602" s="748"/>
      <c r="N602" s="748"/>
      <c r="O602" s="748"/>
      <c r="P602" s="748"/>
      <c r="Q602" s="748"/>
      <c r="R602" s="748"/>
      <c r="S602" s="748"/>
      <c r="U602" s="820"/>
      <c r="V602" s="821" t="s">
        <v>259</v>
      </c>
      <c r="W602" s="822" t="s">
        <v>1730</v>
      </c>
      <c r="X602" s="748"/>
      <c r="Y602" s="748"/>
      <c r="Z602" s="748"/>
      <c r="AA602" s="748"/>
      <c r="AB602" s="748"/>
      <c r="AC602" s="748"/>
      <c r="AD602" s="748"/>
      <c r="AE602" s="748"/>
      <c r="AF602" s="748"/>
      <c r="AG602" s="748"/>
      <c r="AH602" s="748"/>
      <c r="AI602" s="748"/>
      <c r="AJ602" s="748"/>
      <c r="AK602" s="748"/>
      <c r="AL602" s="748"/>
    </row>
    <row r="603" spans="2:40">
      <c r="B603" s="820"/>
      <c r="C603" s="821" t="s">
        <v>260</v>
      </c>
      <c r="D603" s="822" t="s">
        <v>236</v>
      </c>
      <c r="E603" s="748"/>
      <c r="F603" s="748"/>
      <c r="G603" s="748"/>
      <c r="H603" s="748"/>
      <c r="I603" s="748"/>
      <c r="J603" s="748"/>
      <c r="K603" s="748"/>
      <c r="L603" s="748"/>
      <c r="M603" s="748"/>
      <c r="N603" s="748"/>
      <c r="O603" s="748"/>
      <c r="P603" s="748"/>
      <c r="Q603" s="748"/>
      <c r="R603" s="748"/>
      <c r="S603" s="748"/>
      <c r="U603" s="820"/>
      <c r="V603" s="821" t="s">
        <v>260</v>
      </c>
      <c r="W603" s="822" t="s">
        <v>1730</v>
      </c>
      <c r="X603" s="748"/>
      <c r="Y603" s="748"/>
      <c r="Z603" s="748"/>
      <c r="AA603" s="748"/>
      <c r="AB603" s="748"/>
      <c r="AC603" s="748"/>
      <c r="AD603" s="748"/>
      <c r="AE603" s="748"/>
      <c r="AF603" s="748"/>
      <c r="AG603" s="748"/>
      <c r="AH603" s="748"/>
      <c r="AI603" s="748"/>
      <c r="AJ603" s="748"/>
      <c r="AK603" s="748"/>
      <c r="AL603" s="748"/>
    </row>
    <row r="604" spans="2:40">
      <c r="B604" s="820"/>
      <c r="C604" s="821" t="s">
        <v>261</v>
      </c>
      <c r="D604" s="822" t="s">
        <v>236</v>
      </c>
      <c r="E604" s="748"/>
      <c r="F604" s="748"/>
      <c r="G604" s="748"/>
      <c r="H604" s="748"/>
      <c r="I604" s="748"/>
      <c r="J604" s="748"/>
      <c r="K604" s="748"/>
      <c r="L604" s="748"/>
      <c r="M604" s="748"/>
      <c r="N604" s="748"/>
      <c r="O604" s="748"/>
      <c r="P604" s="748"/>
      <c r="Q604" s="748"/>
      <c r="R604" s="748"/>
      <c r="S604" s="748"/>
      <c r="U604" s="820"/>
      <c r="V604" s="821" t="s">
        <v>261</v>
      </c>
      <c r="W604" s="822" t="s">
        <v>1730</v>
      </c>
      <c r="X604" s="748"/>
      <c r="Y604" s="748"/>
      <c r="Z604" s="748"/>
      <c r="AA604" s="748"/>
      <c r="AB604" s="748"/>
      <c r="AC604" s="748"/>
      <c r="AD604" s="748"/>
      <c r="AE604" s="748"/>
      <c r="AF604" s="748"/>
      <c r="AG604" s="748"/>
      <c r="AH604" s="748"/>
      <c r="AI604" s="748"/>
      <c r="AJ604" s="748"/>
      <c r="AK604" s="748"/>
      <c r="AL604" s="748"/>
    </row>
    <row r="605" spans="2:40">
      <c r="B605" s="806">
        <v>10</v>
      </c>
      <c r="C605" s="793" t="s">
        <v>262</v>
      </c>
      <c r="D605" s="817" t="s">
        <v>5</v>
      </c>
      <c r="E605" s="818"/>
      <c r="F605" s="818"/>
      <c r="G605" s="818"/>
      <c r="H605" s="818"/>
      <c r="I605" s="818"/>
      <c r="J605" s="818"/>
      <c r="K605" s="818"/>
      <c r="L605" s="818"/>
      <c r="M605" s="818"/>
      <c r="N605" s="818"/>
      <c r="O605" s="818"/>
      <c r="P605" s="818"/>
      <c r="Q605" s="818"/>
      <c r="R605" s="818"/>
      <c r="S605" s="818"/>
      <c r="U605" s="806"/>
      <c r="V605" s="793" t="s">
        <v>262</v>
      </c>
      <c r="W605" s="817" t="s">
        <v>5</v>
      </c>
      <c r="X605" s="818"/>
      <c r="Y605" s="818"/>
      <c r="Z605" s="818"/>
      <c r="AA605" s="818"/>
      <c r="AB605" s="818"/>
      <c r="AC605" s="818"/>
      <c r="AD605" s="818"/>
      <c r="AE605" s="818"/>
      <c r="AF605" s="818"/>
      <c r="AG605" s="818"/>
      <c r="AH605" s="818"/>
      <c r="AI605" s="818"/>
      <c r="AJ605" s="818"/>
      <c r="AK605" s="818"/>
      <c r="AL605" s="818"/>
    </row>
    <row r="606" spans="2:40">
      <c r="B606" s="820"/>
      <c r="C606" s="821" t="s">
        <v>264</v>
      </c>
      <c r="D606" s="822" t="s">
        <v>236</v>
      </c>
      <c r="E606" s="748"/>
      <c r="F606" s="748"/>
      <c r="G606" s="748"/>
      <c r="H606" s="748"/>
      <c r="I606" s="748"/>
      <c r="J606" s="748"/>
      <c r="K606" s="748"/>
      <c r="L606" s="748"/>
      <c r="M606" s="748"/>
      <c r="N606" s="748"/>
      <c r="O606" s="748"/>
      <c r="P606" s="748"/>
      <c r="Q606" s="748"/>
      <c r="R606" s="748"/>
      <c r="S606" s="748"/>
      <c r="U606" s="820"/>
      <c r="V606" s="821" t="s">
        <v>264</v>
      </c>
      <c r="W606" s="822" t="s">
        <v>1730</v>
      </c>
      <c r="X606" s="748"/>
      <c r="Y606" s="748"/>
      <c r="Z606" s="748"/>
      <c r="AA606" s="748"/>
      <c r="AB606" s="748"/>
      <c r="AC606" s="748"/>
      <c r="AD606" s="748"/>
      <c r="AE606" s="748"/>
      <c r="AF606" s="748"/>
      <c r="AG606" s="748"/>
      <c r="AH606" s="748"/>
      <c r="AI606" s="748"/>
      <c r="AJ606" s="748"/>
      <c r="AK606" s="748"/>
      <c r="AL606" s="748"/>
    </row>
    <row r="607" spans="2:40">
      <c r="B607" s="820"/>
      <c r="C607" s="821" t="s">
        <v>265</v>
      </c>
      <c r="D607" s="822" t="s">
        <v>236</v>
      </c>
      <c r="E607" s="748"/>
      <c r="F607" s="748"/>
      <c r="G607" s="748"/>
      <c r="H607" s="748"/>
      <c r="I607" s="748"/>
      <c r="J607" s="748"/>
      <c r="K607" s="748"/>
      <c r="L607" s="748"/>
      <c r="M607" s="748"/>
      <c r="N607" s="748"/>
      <c r="O607" s="748"/>
      <c r="P607" s="748"/>
      <c r="Q607" s="748"/>
      <c r="R607" s="748"/>
      <c r="S607" s="748"/>
      <c r="U607" s="820"/>
      <c r="V607" s="821" t="s">
        <v>265</v>
      </c>
      <c r="W607" s="822" t="s">
        <v>1730</v>
      </c>
      <c r="X607" s="748"/>
      <c r="Y607" s="748"/>
      <c r="Z607" s="748"/>
      <c r="AA607" s="748"/>
      <c r="AB607" s="748"/>
      <c r="AC607" s="748"/>
      <c r="AD607" s="748"/>
      <c r="AE607" s="748"/>
      <c r="AF607" s="748"/>
      <c r="AG607" s="748"/>
      <c r="AH607" s="748"/>
      <c r="AI607" s="748"/>
      <c r="AJ607" s="748"/>
      <c r="AK607" s="748"/>
      <c r="AL607" s="748"/>
    </row>
    <row r="608" spans="2:40">
      <c r="B608" s="806">
        <v>11</v>
      </c>
      <c r="C608" s="772" t="s">
        <v>266</v>
      </c>
      <c r="D608" s="800" t="s">
        <v>267</v>
      </c>
      <c r="E608" s="801">
        <v>51630.544000000002</v>
      </c>
      <c r="F608" s="801">
        <v>59568.853999999999</v>
      </c>
      <c r="G608" s="801">
        <v>50851.67</v>
      </c>
      <c r="H608" s="801">
        <v>47199.02</v>
      </c>
      <c r="I608" s="801">
        <v>56460.084999999999</v>
      </c>
      <c r="J608" s="801">
        <v>45208.616000000002</v>
      </c>
      <c r="K608" s="801">
        <v>42519.123</v>
      </c>
      <c r="L608" s="837">
        <v>59407.525384479311</v>
      </c>
      <c r="M608" s="837">
        <v>58902.878144671951</v>
      </c>
      <c r="N608" s="837">
        <v>58474.637240671211</v>
      </c>
      <c r="O608" s="837">
        <v>58050.780554593468</v>
      </c>
      <c r="P608" s="837">
        <v>57631.308086439167</v>
      </c>
      <c r="Q608" s="837">
        <v>57216.21983620806</v>
      </c>
      <c r="R608" s="837">
        <v>56805.515803900045</v>
      </c>
      <c r="S608" s="801"/>
      <c r="U608" s="806"/>
      <c r="V608" s="772" t="s">
        <v>266</v>
      </c>
      <c r="W608" s="800" t="s">
        <v>1730</v>
      </c>
      <c r="X608" s="742">
        <v>60046.322672000002</v>
      </c>
      <c r="Y608" s="742">
        <v>69278.577202</v>
      </c>
      <c r="Z608" s="742">
        <v>59140.492209999997</v>
      </c>
      <c r="AA608" s="742">
        <v>54892.46026</v>
      </c>
      <c r="AB608" s="742">
        <v>65663.078855</v>
      </c>
      <c r="AC608" s="742">
        <v>52577.620408000002</v>
      </c>
      <c r="AD608" s="742">
        <v>49449.740049</v>
      </c>
      <c r="AE608" s="742">
        <v>69090.952022149446</v>
      </c>
      <c r="AF608" s="742">
        <v>68504.047282253479</v>
      </c>
      <c r="AG608" s="742">
        <v>68006.003110900623</v>
      </c>
      <c r="AH608" s="742">
        <v>67513.057784992212</v>
      </c>
      <c r="AI608" s="742">
        <v>67025.211304528755</v>
      </c>
      <c r="AJ608" s="742">
        <v>66542.463669509976</v>
      </c>
      <c r="AK608" s="742">
        <v>66064.814879935759</v>
      </c>
      <c r="AL608" s="742">
        <v>0</v>
      </c>
      <c r="AN608" s="819"/>
    </row>
    <row r="609" spans="2:38">
      <c r="B609" s="806">
        <v>12</v>
      </c>
      <c r="C609" s="772" t="s">
        <v>982</v>
      </c>
      <c r="D609" s="800" t="s">
        <v>5</v>
      </c>
      <c r="E609" s="801"/>
      <c r="F609" s="801"/>
      <c r="G609" s="801"/>
      <c r="H609" s="801"/>
      <c r="I609" s="801"/>
      <c r="J609" s="801"/>
      <c r="K609" s="801"/>
      <c r="L609" s="801"/>
      <c r="M609" s="801"/>
      <c r="N609" s="801"/>
      <c r="O609" s="801"/>
      <c r="P609" s="801"/>
      <c r="Q609" s="801"/>
      <c r="R609" s="801"/>
      <c r="S609" s="801"/>
      <c r="U609" s="806"/>
      <c r="V609" s="772" t="s">
        <v>982</v>
      </c>
      <c r="W609" s="800" t="s">
        <v>5</v>
      </c>
      <c r="X609" s="742">
        <v>0</v>
      </c>
      <c r="Y609" s="742">
        <v>0</v>
      </c>
      <c r="Z609" s="742">
        <v>0</v>
      </c>
      <c r="AA609" s="742">
        <v>0</v>
      </c>
      <c r="AB609" s="742">
        <v>0</v>
      </c>
      <c r="AC609" s="742">
        <v>0</v>
      </c>
      <c r="AD609" s="742">
        <v>0</v>
      </c>
      <c r="AE609" s="742">
        <v>0</v>
      </c>
      <c r="AF609" s="742">
        <v>0</v>
      </c>
      <c r="AG609" s="742">
        <v>0</v>
      </c>
      <c r="AH609" s="742">
        <v>0</v>
      </c>
      <c r="AI609" s="742">
        <v>0</v>
      </c>
      <c r="AJ609" s="742">
        <v>0</v>
      </c>
      <c r="AK609" s="742">
        <v>0</v>
      </c>
      <c r="AL609" s="742">
        <v>0</v>
      </c>
    </row>
    <row r="610" spans="2:38">
      <c r="B610" s="820"/>
      <c r="C610" s="821" t="s">
        <v>720</v>
      </c>
      <c r="D610" s="806" t="s">
        <v>721</v>
      </c>
      <c r="E610" s="748"/>
      <c r="F610" s="748"/>
      <c r="G610" s="748"/>
      <c r="H610" s="748"/>
      <c r="I610" s="748"/>
      <c r="J610" s="748"/>
      <c r="K610" s="748"/>
      <c r="L610" s="748"/>
      <c r="M610" s="748"/>
      <c r="N610" s="748"/>
      <c r="O610" s="748"/>
      <c r="P610" s="748"/>
      <c r="Q610" s="748"/>
      <c r="R610" s="748"/>
      <c r="S610" s="748"/>
      <c r="U610" s="820"/>
      <c r="V610" s="821" t="s">
        <v>720</v>
      </c>
      <c r="W610" s="822" t="s">
        <v>1730</v>
      </c>
      <c r="X610" s="748">
        <v>0</v>
      </c>
      <c r="Y610" s="748">
        <v>0</v>
      </c>
      <c r="Z610" s="748">
        <v>0</v>
      </c>
      <c r="AA610" s="748">
        <v>0</v>
      </c>
      <c r="AB610" s="748">
        <v>0</v>
      </c>
      <c r="AC610" s="748">
        <v>0</v>
      </c>
      <c r="AD610" s="748">
        <v>0</v>
      </c>
      <c r="AE610" s="748">
        <v>0</v>
      </c>
      <c r="AF610" s="748">
        <v>0</v>
      </c>
      <c r="AG610" s="748">
        <v>0</v>
      </c>
      <c r="AH610" s="748">
        <v>0</v>
      </c>
      <c r="AI610" s="748">
        <v>0</v>
      </c>
      <c r="AJ610" s="748">
        <v>0</v>
      </c>
      <c r="AK610" s="748">
        <v>0</v>
      </c>
      <c r="AL610" s="748">
        <v>0</v>
      </c>
    </row>
    <row r="611" spans="2:38">
      <c r="B611" s="820"/>
      <c r="C611" s="821" t="s">
        <v>722</v>
      </c>
      <c r="D611" s="806" t="s">
        <v>721</v>
      </c>
      <c r="E611" s="748"/>
      <c r="F611" s="748"/>
      <c r="G611" s="748"/>
      <c r="H611" s="748"/>
      <c r="I611" s="748"/>
      <c r="J611" s="748"/>
      <c r="K611" s="748"/>
      <c r="L611" s="748"/>
      <c r="M611" s="748"/>
      <c r="N611" s="748"/>
      <c r="O611" s="748"/>
      <c r="P611" s="748"/>
      <c r="Q611" s="748"/>
      <c r="R611" s="748"/>
      <c r="S611" s="748"/>
      <c r="U611" s="820"/>
      <c r="V611" s="821" t="s">
        <v>722</v>
      </c>
      <c r="W611" s="822" t="s">
        <v>1730</v>
      </c>
      <c r="X611" s="748">
        <v>0</v>
      </c>
      <c r="Y611" s="748">
        <v>0</v>
      </c>
      <c r="Z611" s="748">
        <v>0</v>
      </c>
      <c r="AA611" s="748">
        <v>0</v>
      </c>
      <c r="AB611" s="748">
        <v>0</v>
      </c>
      <c r="AC611" s="748">
        <v>0</v>
      </c>
      <c r="AD611" s="748">
        <v>0</v>
      </c>
      <c r="AE611" s="748">
        <v>0</v>
      </c>
      <c r="AF611" s="748">
        <v>0</v>
      </c>
      <c r="AG611" s="748">
        <v>0</v>
      </c>
      <c r="AH611" s="748">
        <v>0</v>
      </c>
      <c r="AI611" s="748">
        <v>0</v>
      </c>
      <c r="AJ611" s="748">
        <v>0</v>
      </c>
      <c r="AK611" s="748">
        <v>0</v>
      </c>
      <c r="AL611" s="748">
        <v>0</v>
      </c>
    </row>
    <row r="612" spans="2:38">
      <c r="B612" s="820"/>
      <c r="C612" s="821" t="s">
        <v>723</v>
      </c>
      <c r="D612" s="806" t="s">
        <v>721</v>
      </c>
      <c r="E612" s="748"/>
      <c r="F612" s="748"/>
      <c r="G612" s="748"/>
      <c r="H612" s="748"/>
      <c r="I612" s="748"/>
      <c r="J612" s="748"/>
      <c r="K612" s="748"/>
      <c r="L612" s="748"/>
      <c r="M612" s="748"/>
      <c r="N612" s="748"/>
      <c r="O612" s="748"/>
      <c r="P612" s="748"/>
      <c r="Q612" s="748"/>
      <c r="R612" s="748"/>
      <c r="S612" s="748"/>
      <c r="U612" s="820"/>
      <c r="V612" s="821" t="s">
        <v>723</v>
      </c>
      <c r="W612" s="822" t="s">
        <v>1730</v>
      </c>
      <c r="X612" s="748">
        <v>0</v>
      </c>
      <c r="Y612" s="748">
        <v>0</v>
      </c>
      <c r="Z612" s="748">
        <v>0</v>
      </c>
      <c r="AA612" s="748">
        <v>0</v>
      </c>
      <c r="AB612" s="748">
        <v>0</v>
      </c>
      <c r="AC612" s="748">
        <v>0</v>
      </c>
      <c r="AD612" s="748">
        <v>0</v>
      </c>
      <c r="AE612" s="748">
        <v>0</v>
      </c>
      <c r="AF612" s="748">
        <v>0</v>
      </c>
      <c r="AG612" s="748">
        <v>0</v>
      </c>
      <c r="AH612" s="748">
        <v>0</v>
      </c>
      <c r="AI612" s="748">
        <v>0</v>
      </c>
      <c r="AJ612" s="748">
        <v>0</v>
      </c>
      <c r="AK612" s="748">
        <v>0</v>
      </c>
      <c r="AL612" s="748">
        <v>0</v>
      </c>
    </row>
    <row r="613" spans="2:38">
      <c r="B613" s="820"/>
      <c r="C613" s="821" t="s">
        <v>724</v>
      </c>
      <c r="D613" s="826" t="s">
        <v>1732</v>
      </c>
      <c r="E613" s="748"/>
      <c r="F613" s="748"/>
      <c r="G613" s="748"/>
      <c r="H613" s="748"/>
      <c r="I613" s="748"/>
      <c r="J613" s="748"/>
      <c r="K613" s="748"/>
      <c r="L613" s="748"/>
      <c r="M613" s="748"/>
      <c r="N613" s="748"/>
      <c r="O613" s="748"/>
      <c r="P613" s="748"/>
      <c r="Q613" s="748"/>
      <c r="R613" s="748"/>
      <c r="S613" s="748"/>
      <c r="U613" s="820"/>
      <c r="V613" s="821" t="s">
        <v>724</v>
      </c>
      <c r="W613" s="822" t="s">
        <v>1730</v>
      </c>
      <c r="X613" s="748">
        <v>0</v>
      </c>
      <c r="Y613" s="748">
        <v>0</v>
      </c>
      <c r="Z613" s="748">
        <v>0</v>
      </c>
      <c r="AA613" s="748">
        <v>0</v>
      </c>
      <c r="AB613" s="748">
        <v>0</v>
      </c>
      <c r="AC613" s="748">
        <v>0</v>
      </c>
      <c r="AD613" s="748">
        <v>0</v>
      </c>
      <c r="AE613" s="748">
        <v>0</v>
      </c>
      <c r="AF613" s="748">
        <v>0</v>
      </c>
      <c r="AG613" s="748">
        <v>0</v>
      </c>
      <c r="AH613" s="748">
        <v>0</v>
      </c>
      <c r="AI613" s="748">
        <v>0</v>
      </c>
      <c r="AJ613" s="748">
        <v>0</v>
      </c>
      <c r="AK613" s="748">
        <v>0</v>
      </c>
      <c r="AL613" s="748">
        <v>0</v>
      </c>
    </row>
    <row r="614" spans="2:38">
      <c r="B614" s="806">
        <v>13</v>
      </c>
      <c r="C614" s="798" t="s">
        <v>327</v>
      </c>
      <c r="D614" s="800" t="s">
        <v>270</v>
      </c>
      <c r="E614" s="801"/>
      <c r="F614" s="801"/>
      <c r="G614" s="801"/>
      <c r="H614" s="801"/>
      <c r="I614" s="801"/>
      <c r="J614" s="801"/>
      <c r="K614" s="801"/>
      <c r="L614" s="801"/>
      <c r="M614" s="801"/>
      <c r="N614" s="801"/>
      <c r="O614" s="801"/>
      <c r="P614" s="801"/>
      <c r="Q614" s="801"/>
      <c r="R614" s="801"/>
      <c r="S614" s="801"/>
      <c r="U614" s="806"/>
      <c r="V614" s="798" t="s">
        <v>327</v>
      </c>
      <c r="W614" s="800" t="s">
        <v>270</v>
      </c>
      <c r="X614" s="801"/>
      <c r="Y614" s="801"/>
      <c r="Z614" s="801"/>
      <c r="AA614" s="801"/>
      <c r="AB614" s="801"/>
      <c r="AC614" s="801"/>
      <c r="AD614" s="801"/>
      <c r="AE614" s="801"/>
      <c r="AF614" s="801"/>
      <c r="AG614" s="801"/>
      <c r="AH614" s="801"/>
      <c r="AI614" s="801"/>
      <c r="AJ614" s="801"/>
      <c r="AK614" s="801"/>
      <c r="AL614" s="801"/>
    </row>
    <row r="615" spans="2:38" ht="15" customHeight="1">
      <c r="L615" s="828">
        <v>1.4999999999999999E-2</v>
      </c>
      <c r="M615" s="828">
        <v>1.4999999999999999E-2</v>
      </c>
      <c r="N615" s="828">
        <v>1.4999999999999999E-2</v>
      </c>
      <c r="O615" s="828">
        <v>1.4999999999999999E-2</v>
      </c>
      <c r="P615" s="828">
        <v>1.4999999999999999E-2</v>
      </c>
      <c r="Q615" s="828">
        <v>1.4999999999999999E-2</v>
      </c>
      <c r="R615" s="828">
        <v>1.4999999999999999E-2</v>
      </c>
    </row>
    <row r="617" spans="2:38">
      <c r="B617" s="811" t="s">
        <v>1735</v>
      </c>
      <c r="C617" s="812"/>
      <c r="D617" s="812"/>
      <c r="U617" s="811"/>
      <c r="V617" s="812"/>
      <c r="W617" s="812"/>
    </row>
    <row r="618" spans="2:38">
      <c r="B618" s="813" t="s">
        <v>10</v>
      </c>
      <c r="C618" s="813" t="s">
        <v>12</v>
      </c>
      <c r="D618" s="813" t="s">
        <v>26</v>
      </c>
      <c r="E618" s="734">
        <v>2017</v>
      </c>
      <c r="F618" s="734">
        <v>2018</v>
      </c>
      <c r="G618" s="734">
        <v>2019</v>
      </c>
      <c r="H618" s="734">
        <v>2020</v>
      </c>
      <c r="I618" s="734">
        <v>2021</v>
      </c>
      <c r="J618" s="734">
        <v>2022</v>
      </c>
      <c r="K618" s="734">
        <v>2023</v>
      </c>
      <c r="L618" s="734">
        <v>2024</v>
      </c>
      <c r="M618" s="734">
        <v>2025</v>
      </c>
      <c r="N618" s="734">
        <v>2026</v>
      </c>
      <c r="O618" s="734">
        <v>2027</v>
      </c>
      <c r="P618" s="734">
        <v>2028</v>
      </c>
      <c r="Q618" s="734">
        <v>2029</v>
      </c>
      <c r="R618" s="734">
        <v>2030</v>
      </c>
      <c r="S618" s="735">
        <v>2031</v>
      </c>
      <c r="U618" s="813"/>
      <c r="V618" s="813" t="s">
        <v>12</v>
      </c>
      <c r="W618" s="813" t="s">
        <v>26</v>
      </c>
      <c r="X618" s="734">
        <v>2017</v>
      </c>
      <c r="Y618" s="734">
        <v>2018</v>
      </c>
      <c r="Z618" s="734">
        <v>2019</v>
      </c>
      <c r="AA618" s="734">
        <v>2020</v>
      </c>
      <c r="AB618" s="734">
        <v>2021</v>
      </c>
      <c r="AC618" s="734">
        <v>2022</v>
      </c>
      <c r="AD618" s="734">
        <v>2023</v>
      </c>
      <c r="AE618" s="734">
        <v>2024</v>
      </c>
      <c r="AF618" s="734">
        <v>2025</v>
      </c>
      <c r="AG618" s="734">
        <v>2026</v>
      </c>
      <c r="AH618" s="734">
        <v>2027</v>
      </c>
      <c r="AI618" s="734">
        <v>2028</v>
      </c>
      <c r="AJ618" s="734">
        <v>2029</v>
      </c>
      <c r="AK618" s="734">
        <v>2030</v>
      </c>
      <c r="AL618" s="735">
        <v>2031</v>
      </c>
    </row>
    <row r="619" spans="2:38">
      <c r="B619" s="806">
        <v>1</v>
      </c>
      <c r="C619" s="772" t="s">
        <v>227</v>
      </c>
      <c r="D619" s="800" t="s">
        <v>228</v>
      </c>
      <c r="E619" s="801"/>
      <c r="F619" s="801"/>
      <c r="G619" s="801"/>
      <c r="H619" s="801"/>
      <c r="I619" s="801"/>
      <c r="J619" s="801"/>
      <c r="K619" s="801"/>
      <c r="L619" s="801"/>
      <c r="M619" s="801"/>
      <c r="N619" s="801"/>
      <c r="O619" s="801"/>
      <c r="P619" s="801"/>
      <c r="Q619" s="801"/>
      <c r="R619" s="801"/>
      <c r="S619" s="801"/>
      <c r="U619" s="806"/>
      <c r="V619" s="772" t="s">
        <v>227</v>
      </c>
      <c r="W619" s="800" t="s">
        <v>1730</v>
      </c>
      <c r="X619" s="815">
        <v>0</v>
      </c>
      <c r="Y619" s="815">
        <v>0</v>
      </c>
      <c r="Z619" s="815">
        <v>0</v>
      </c>
      <c r="AA619" s="815">
        <v>0</v>
      </c>
      <c r="AB619" s="815">
        <v>0</v>
      </c>
      <c r="AC619" s="815">
        <v>0</v>
      </c>
      <c r="AD619" s="815">
        <v>0</v>
      </c>
      <c r="AE619" s="815">
        <v>0</v>
      </c>
      <c r="AF619" s="815">
        <v>0</v>
      </c>
      <c r="AG619" s="815">
        <v>0</v>
      </c>
      <c r="AH619" s="815">
        <v>0</v>
      </c>
      <c r="AI619" s="815">
        <v>0</v>
      </c>
      <c r="AJ619" s="815">
        <v>0</v>
      </c>
      <c r="AK619" s="815">
        <v>0</v>
      </c>
      <c r="AL619" s="815">
        <v>0</v>
      </c>
    </row>
    <row r="620" spans="2:38">
      <c r="B620" s="806">
        <v>2</v>
      </c>
      <c r="C620" s="772" t="s">
        <v>230</v>
      </c>
      <c r="D620" s="800" t="s">
        <v>1731</v>
      </c>
      <c r="E620" s="801"/>
      <c r="F620" s="801"/>
      <c r="G620" s="801"/>
      <c r="H620" s="801"/>
      <c r="I620" s="801"/>
      <c r="J620" s="801"/>
      <c r="K620" s="801"/>
      <c r="L620" s="801"/>
      <c r="M620" s="801"/>
      <c r="N620" s="801"/>
      <c r="O620" s="801"/>
      <c r="P620" s="801"/>
      <c r="Q620" s="801"/>
      <c r="R620" s="801"/>
      <c r="S620" s="801"/>
      <c r="U620" s="806"/>
      <c r="V620" s="772" t="s">
        <v>230</v>
      </c>
      <c r="W620" s="800" t="s">
        <v>1730</v>
      </c>
      <c r="X620" s="815">
        <v>0</v>
      </c>
      <c r="Y620" s="815">
        <v>0</v>
      </c>
      <c r="Z620" s="815">
        <v>0</v>
      </c>
      <c r="AA620" s="815">
        <v>0</v>
      </c>
      <c r="AB620" s="815">
        <v>0</v>
      </c>
      <c r="AC620" s="815">
        <v>0</v>
      </c>
      <c r="AD620" s="815">
        <v>0</v>
      </c>
      <c r="AE620" s="815">
        <v>0</v>
      </c>
      <c r="AF620" s="815">
        <v>0</v>
      </c>
      <c r="AG620" s="815">
        <v>0</v>
      </c>
      <c r="AH620" s="815">
        <v>0</v>
      </c>
      <c r="AI620" s="815">
        <v>0</v>
      </c>
      <c r="AJ620" s="815">
        <v>0</v>
      </c>
      <c r="AK620" s="815">
        <v>0</v>
      </c>
      <c r="AL620" s="815">
        <v>0</v>
      </c>
    </row>
    <row r="621" spans="2:38">
      <c r="B621" s="806">
        <v>3</v>
      </c>
      <c r="C621" s="772" t="s">
        <v>322</v>
      </c>
      <c r="D621" s="800" t="s">
        <v>5</v>
      </c>
      <c r="E621" s="801"/>
      <c r="F621" s="801"/>
      <c r="G621" s="801"/>
      <c r="H621" s="801"/>
      <c r="I621" s="801"/>
      <c r="J621" s="801"/>
      <c r="K621" s="801"/>
      <c r="L621" s="801"/>
      <c r="M621" s="801"/>
      <c r="N621" s="801"/>
      <c r="O621" s="801"/>
      <c r="P621" s="801"/>
      <c r="Q621" s="801"/>
      <c r="R621" s="801"/>
      <c r="S621" s="801"/>
      <c r="U621" s="806"/>
      <c r="V621" s="772" t="s">
        <v>322</v>
      </c>
      <c r="W621" s="800" t="s">
        <v>5</v>
      </c>
      <c r="X621" s="816">
        <v>0</v>
      </c>
      <c r="Y621" s="816">
        <v>0</v>
      </c>
      <c r="Z621" s="816">
        <v>0</v>
      </c>
      <c r="AA621" s="816">
        <v>0</v>
      </c>
      <c r="AB621" s="816">
        <v>0</v>
      </c>
      <c r="AC621" s="816">
        <v>0</v>
      </c>
      <c r="AD621" s="816">
        <v>0</v>
      </c>
      <c r="AE621" s="816">
        <v>0</v>
      </c>
      <c r="AF621" s="816">
        <v>0</v>
      </c>
      <c r="AG621" s="816">
        <v>0</v>
      </c>
      <c r="AH621" s="816">
        <v>0</v>
      </c>
      <c r="AI621" s="816">
        <v>0</v>
      </c>
      <c r="AJ621" s="816">
        <v>0</v>
      </c>
      <c r="AK621" s="816">
        <v>0</v>
      </c>
      <c r="AL621" s="816">
        <v>0</v>
      </c>
    </row>
    <row r="622" spans="2:38">
      <c r="B622" s="806">
        <v>4</v>
      </c>
      <c r="C622" s="793" t="s">
        <v>233</v>
      </c>
      <c r="D622" s="817" t="s">
        <v>5</v>
      </c>
      <c r="E622" s="818"/>
      <c r="F622" s="818"/>
      <c r="G622" s="818"/>
      <c r="H622" s="818"/>
      <c r="I622" s="818"/>
      <c r="J622" s="818"/>
      <c r="K622" s="818"/>
      <c r="L622" s="818"/>
      <c r="M622" s="818"/>
      <c r="N622" s="818"/>
      <c r="O622" s="818"/>
      <c r="P622" s="818"/>
      <c r="Q622" s="818"/>
      <c r="R622" s="818"/>
      <c r="S622" s="818"/>
      <c r="U622" s="806"/>
      <c r="V622" s="793" t="s">
        <v>233</v>
      </c>
      <c r="W622" s="817" t="s">
        <v>5</v>
      </c>
      <c r="X622" s="818">
        <v>0</v>
      </c>
      <c r="Y622" s="818">
        <v>0</v>
      </c>
      <c r="Z622" s="818">
        <v>0</v>
      </c>
      <c r="AA622" s="818">
        <v>0</v>
      </c>
      <c r="AB622" s="818">
        <v>0</v>
      </c>
      <c r="AC622" s="818">
        <v>0</v>
      </c>
      <c r="AD622" s="818">
        <v>0</v>
      </c>
      <c r="AE622" s="818">
        <v>0</v>
      </c>
      <c r="AF622" s="818">
        <v>0</v>
      </c>
      <c r="AG622" s="818">
        <v>0</v>
      </c>
      <c r="AH622" s="818">
        <v>0</v>
      </c>
      <c r="AI622" s="818">
        <v>0</v>
      </c>
      <c r="AJ622" s="818">
        <v>0</v>
      </c>
      <c r="AK622" s="818">
        <v>0</v>
      </c>
      <c r="AL622" s="818">
        <v>0</v>
      </c>
    </row>
    <row r="623" spans="2:38">
      <c r="B623" s="820"/>
      <c r="C623" s="821" t="s">
        <v>245</v>
      </c>
      <c r="D623" s="822" t="s">
        <v>236</v>
      </c>
      <c r="E623" s="748"/>
      <c r="F623" s="748"/>
      <c r="G623" s="748"/>
      <c r="H623" s="748"/>
      <c r="I623" s="748"/>
      <c r="J623" s="748"/>
      <c r="K623" s="748"/>
      <c r="L623" s="748"/>
      <c r="M623" s="748"/>
      <c r="N623" s="748"/>
      <c r="O623" s="748"/>
      <c r="P623" s="748"/>
      <c r="Q623" s="748"/>
      <c r="R623" s="748"/>
      <c r="S623" s="748"/>
      <c r="U623" s="820"/>
      <c r="V623" s="821" t="s">
        <v>245</v>
      </c>
      <c r="W623" s="822" t="s">
        <v>1730</v>
      </c>
      <c r="X623" s="768">
        <v>0</v>
      </c>
      <c r="Y623" s="768">
        <v>0</v>
      </c>
      <c r="Z623" s="768">
        <v>0</v>
      </c>
      <c r="AA623" s="768">
        <v>0</v>
      </c>
      <c r="AB623" s="768">
        <v>0</v>
      </c>
      <c r="AC623" s="768">
        <v>0</v>
      </c>
      <c r="AD623" s="768">
        <v>0</v>
      </c>
      <c r="AE623" s="768">
        <v>0</v>
      </c>
      <c r="AF623" s="768">
        <v>0</v>
      </c>
      <c r="AG623" s="768">
        <v>0</v>
      </c>
      <c r="AH623" s="768">
        <v>0</v>
      </c>
      <c r="AI623" s="768">
        <v>0</v>
      </c>
      <c r="AJ623" s="768">
        <v>0</v>
      </c>
      <c r="AK623" s="768">
        <v>0</v>
      </c>
      <c r="AL623" s="768">
        <v>0</v>
      </c>
    </row>
    <row r="624" spans="2:38">
      <c r="B624" s="820"/>
      <c r="C624" s="821" t="s">
        <v>332</v>
      </c>
      <c r="D624" s="822" t="s">
        <v>236</v>
      </c>
      <c r="E624" s="748"/>
      <c r="F624" s="748"/>
      <c r="G624" s="748"/>
      <c r="H624" s="748"/>
      <c r="I624" s="748"/>
      <c r="J624" s="748"/>
      <c r="K624" s="748"/>
      <c r="L624" s="748"/>
      <c r="M624" s="748"/>
      <c r="N624" s="748"/>
      <c r="O624" s="748"/>
      <c r="P624" s="748"/>
      <c r="Q624" s="748"/>
      <c r="R624" s="748"/>
      <c r="S624" s="748"/>
      <c r="U624" s="820"/>
      <c r="V624" s="821" t="s">
        <v>332</v>
      </c>
      <c r="W624" s="822" t="s">
        <v>1730</v>
      </c>
      <c r="X624" s="768">
        <v>0</v>
      </c>
      <c r="Y624" s="768">
        <v>0</v>
      </c>
      <c r="Z624" s="768">
        <v>0</v>
      </c>
      <c r="AA624" s="768">
        <v>0</v>
      </c>
      <c r="AB624" s="768">
        <v>0</v>
      </c>
      <c r="AC624" s="768">
        <v>0</v>
      </c>
      <c r="AD624" s="768">
        <v>0</v>
      </c>
      <c r="AE624" s="768">
        <v>0</v>
      </c>
      <c r="AF624" s="768">
        <v>0</v>
      </c>
      <c r="AG624" s="768">
        <v>0</v>
      </c>
      <c r="AH624" s="768">
        <v>0</v>
      </c>
      <c r="AI624" s="768">
        <v>0</v>
      </c>
      <c r="AJ624" s="768">
        <v>0</v>
      </c>
      <c r="AK624" s="768">
        <v>0</v>
      </c>
      <c r="AL624" s="768">
        <v>0</v>
      </c>
    </row>
    <row r="625" spans="2:38">
      <c r="B625" s="820"/>
      <c r="C625" s="821" t="s">
        <v>238</v>
      </c>
      <c r="D625" s="822" t="s">
        <v>236</v>
      </c>
      <c r="E625" s="748"/>
      <c r="F625" s="748"/>
      <c r="G625" s="748"/>
      <c r="H625" s="748"/>
      <c r="I625" s="748"/>
      <c r="J625" s="748"/>
      <c r="K625" s="748"/>
      <c r="L625" s="748"/>
      <c r="M625" s="748"/>
      <c r="N625" s="748"/>
      <c r="O625" s="748"/>
      <c r="P625" s="748"/>
      <c r="Q625" s="748"/>
      <c r="R625" s="748"/>
      <c r="S625" s="748"/>
      <c r="U625" s="820"/>
      <c r="V625" s="821" t="s">
        <v>238</v>
      </c>
      <c r="W625" s="822" t="s">
        <v>1730</v>
      </c>
      <c r="X625" s="768">
        <v>0</v>
      </c>
      <c r="Y625" s="768">
        <v>0</v>
      </c>
      <c r="Z625" s="768">
        <v>0</v>
      </c>
      <c r="AA625" s="768">
        <v>0</v>
      </c>
      <c r="AB625" s="768">
        <v>0</v>
      </c>
      <c r="AC625" s="768">
        <v>0</v>
      </c>
      <c r="AD625" s="768">
        <v>0</v>
      </c>
      <c r="AE625" s="768">
        <v>0</v>
      </c>
      <c r="AF625" s="768">
        <v>0</v>
      </c>
      <c r="AG625" s="768">
        <v>0</v>
      </c>
      <c r="AH625" s="768">
        <v>0</v>
      </c>
      <c r="AI625" s="768">
        <v>0</v>
      </c>
      <c r="AJ625" s="768">
        <v>0</v>
      </c>
      <c r="AK625" s="768">
        <v>0</v>
      </c>
      <c r="AL625" s="768">
        <v>0</v>
      </c>
    </row>
    <row r="626" spans="2:38">
      <c r="B626" s="820"/>
      <c r="C626" s="821" t="s">
        <v>239</v>
      </c>
      <c r="D626" s="822" t="s">
        <v>236</v>
      </c>
      <c r="E626" s="748"/>
      <c r="F626" s="748"/>
      <c r="G626" s="748"/>
      <c r="H626" s="748"/>
      <c r="I626" s="748"/>
      <c r="J626" s="748"/>
      <c r="K626" s="748"/>
      <c r="L626" s="748"/>
      <c r="M626" s="748"/>
      <c r="N626" s="748"/>
      <c r="O626" s="748"/>
      <c r="P626" s="748"/>
      <c r="Q626" s="748"/>
      <c r="R626" s="748"/>
      <c r="S626" s="748"/>
      <c r="U626" s="820"/>
      <c r="V626" s="821" t="s">
        <v>239</v>
      </c>
      <c r="W626" s="822" t="s">
        <v>1730</v>
      </c>
      <c r="X626" s="768">
        <v>0</v>
      </c>
      <c r="Y626" s="768">
        <v>0</v>
      </c>
      <c r="Z626" s="768">
        <v>0</v>
      </c>
      <c r="AA626" s="768">
        <v>0</v>
      </c>
      <c r="AB626" s="768">
        <v>0</v>
      </c>
      <c r="AC626" s="768">
        <v>0</v>
      </c>
      <c r="AD626" s="768">
        <v>0</v>
      </c>
      <c r="AE626" s="768">
        <v>0</v>
      </c>
      <c r="AF626" s="768">
        <v>0</v>
      </c>
      <c r="AG626" s="768">
        <v>0</v>
      </c>
      <c r="AH626" s="768">
        <v>0</v>
      </c>
      <c r="AI626" s="768">
        <v>0</v>
      </c>
      <c r="AJ626" s="768">
        <v>0</v>
      </c>
      <c r="AK626" s="768">
        <v>0</v>
      </c>
      <c r="AL626" s="768">
        <v>0</v>
      </c>
    </row>
    <row r="627" spans="2:38">
      <c r="B627" s="820"/>
      <c r="C627" s="821" t="s">
        <v>240</v>
      </c>
      <c r="D627" s="822" t="s">
        <v>236</v>
      </c>
      <c r="E627" s="748"/>
      <c r="F627" s="748"/>
      <c r="G627" s="748"/>
      <c r="H627" s="748"/>
      <c r="I627" s="748"/>
      <c r="J627" s="748"/>
      <c r="K627" s="748"/>
      <c r="L627" s="748"/>
      <c r="M627" s="748"/>
      <c r="N627" s="748"/>
      <c r="O627" s="748"/>
      <c r="P627" s="748"/>
      <c r="Q627" s="748"/>
      <c r="R627" s="748"/>
      <c r="S627" s="748"/>
      <c r="U627" s="820"/>
      <c r="V627" s="821" t="s">
        <v>240</v>
      </c>
      <c r="W627" s="822" t="s">
        <v>1730</v>
      </c>
      <c r="X627" s="768">
        <v>0</v>
      </c>
      <c r="Y627" s="768">
        <v>0</v>
      </c>
      <c r="Z627" s="768">
        <v>0</v>
      </c>
      <c r="AA627" s="768">
        <v>0</v>
      </c>
      <c r="AB627" s="768">
        <v>0</v>
      </c>
      <c r="AC627" s="768">
        <v>0</v>
      </c>
      <c r="AD627" s="768">
        <v>0</v>
      </c>
      <c r="AE627" s="768">
        <v>0</v>
      </c>
      <c r="AF627" s="768">
        <v>0</v>
      </c>
      <c r="AG627" s="768">
        <v>0</v>
      </c>
      <c r="AH627" s="768">
        <v>0</v>
      </c>
      <c r="AI627" s="768">
        <v>0</v>
      </c>
      <c r="AJ627" s="768">
        <v>0</v>
      </c>
      <c r="AK627" s="768">
        <v>0</v>
      </c>
      <c r="AL627" s="768">
        <v>0</v>
      </c>
    </row>
    <row r="628" spans="2:38">
      <c r="B628" s="820"/>
      <c r="C628" s="821" t="s">
        <v>241</v>
      </c>
      <c r="D628" s="822" t="s">
        <v>236</v>
      </c>
      <c r="E628" s="748"/>
      <c r="F628" s="748"/>
      <c r="G628" s="748"/>
      <c r="H628" s="748"/>
      <c r="I628" s="748"/>
      <c r="J628" s="748"/>
      <c r="K628" s="748"/>
      <c r="L628" s="748"/>
      <c r="M628" s="748"/>
      <c r="N628" s="748"/>
      <c r="O628" s="748"/>
      <c r="P628" s="748"/>
      <c r="Q628" s="748"/>
      <c r="R628" s="748"/>
      <c r="S628" s="748"/>
      <c r="U628" s="820"/>
      <c r="V628" s="821" t="s">
        <v>241</v>
      </c>
      <c r="W628" s="822" t="s">
        <v>1730</v>
      </c>
      <c r="X628" s="748"/>
      <c r="Y628" s="748"/>
      <c r="Z628" s="748"/>
      <c r="AA628" s="748"/>
      <c r="AB628" s="748"/>
      <c r="AC628" s="748"/>
      <c r="AD628" s="748"/>
      <c r="AE628" s="748"/>
      <c r="AF628" s="748"/>
      <c r="AG628" s="748"/>
      <c r="AH628" s="748"/>
      <c r="AI628" s="748"/>
      <c r="AJ628" s="748"/>
      <c r="AK628" s="748"/>
      <c r="AL628" s="748"/>
    </row>
    <row r="629" spans="2:38">
      <c r="B629" s="820"/>
      <c r="C629" s="821" t="s">
        <v>242</v>
      </c>
      <c r="D629" s="822" t="s">
        <v>236</v>
      </c>
      <c r="E629" s="748"/>
      <c r="F629" s="748"/>
      <c r="G629" s="748"/>
      <c r="H629" s="748"/>
      <c r="I629" s="748"/>
      <c r="J629" s="748"/>
      <c r="K629" s="748"/>
      <c r="L629" s="748"/>
      <c r="M629" s="748"/>
      <c r="N629" s="748"/>
      <c r="O629" s="748"/>
      <c r="P629" s="748"/>
      <c r="Q629" s="748"/>
      <c r="R629" s="748"/>
      <c r="S629" s="748"/>
      <c r="U629" s="820"/>
      <c r="V629" s="821" t="s">
        <v>242</v>
      </c>
      <c r="W629" s="822" t="s">
        <v>1730</v>
      </c>
      <c r="X629" s="748"/>
      <c r="Y629" s="748"/>
      <c r="Z629" s="748"/>
      <c r="AA629" s="748"/>
      <c r="AB629" s="748"/>
      <c r="AC629" s="748"/>
      <c r="AD629" s="748"/>
      <c r="AE629" s="748"/>
      <c r="AF629" s="748"/>
      <c r="AG629" s="748"/>
      <c r="AH629" s="748"/>
      <c r="AI629" s="748"/>
      <c r="AJ629" s="748"/>
      <c r="AK629" s="748"/>
      <c r="AL629" s="748"/>
    </row>
    <row r="630" spans="2:38">
      <c r="B630" s="820"/>
      <c r="C630" s="821" t="s">
        <v>243</v>
      </c>
      <c r="D630" s="822" t="s">
        <v>236</v>
      </c>
      <c r="E630" s="748"/>
      <c r="F630" s="748"/>
      <c r="G630" s="748"/>
      <c r="H630" s="748"/>
      <c r="I630" s="748"/>
      <c r="J630" s="748"/>
      <c r="K630" s="748"/>
      <c r="L630" s="748"/>
      <c r="M630" s="748"/>
      <c r="N630" s="748"/>
      <c r="O630" s="748"/>
      <c r="P630" s="748"/>
      <c r="Q630" s="748"/>
      <c r="R630" s="748"/>
      <c r="S630" s="748"/>
      <c r="U630" s="820"/>
      <c r="V630" s="821" t="s">
        <v>243</v>
      </c>
      <c r="W630" s="822" t="s">
        <v>1730</v>
      </c>
      <c r="X630" s="748"/>
      <c r="Y630" s="748"/>
      <c r="Z630" s="748"/>
      <c r="AA630" s="748"/>
      <c r="AB630" s="748"/>
      <c r="AC630" s="748"/>
      <c r="AD630" s="748"/>
      <c r="AE630" s="748"/>
      <c r="AF630" s="748"/>
      <c r="AG630" s="748"/>
      <c r="AH630" s="748"/>
      <c r="AI630" s="748"/>
      <c r="AJ630" s="748"/>
      <c r="AK630" s="748"/>
      <c r="AL630" s="748"/>
    </row>
    <row r="631" spans="2:38">
      <c r="B631" s="820"/>
      <c r="C631" s="821" t="s">
        <v>244</v>
      </c>
      <c r="D631" s="822" t="s">
        <v>236</v>
      </c>
      <c r="E631" s="748"/>
      <c r="F631" s="748"/>
      <c r="G631" s="748"/>
      <c r="H631" s="748"/>
      <c r="I631" s="748"/>
      <c r="J631" s="748"/>
      <c r="K631" s="748"/>
      <c r="L631" s="748"/>
      <c r="M631" s="748"/>
      <c r="N631" s="748"/>
      <c r="O631" s="748"/>
      <c r="P631" s="748"/>
      <c r="Q631" s="748"/>
      <c r="R631" s="748"/>
      <c r="S631" s="748"/>
      <c r="U631" s="820"/>
      <c r="V631" s="821" t="s">
        <v>244</v>
      </c>
      <c r="W631" s="822" t="s">
        <v>1730</v>
      </c>
      <c r="X631" s="748"/>
      <c r="Y631" s="748"/>
      <c r="Z631" s="748"/>
      <c r="AA631" s="748"/>
      <c r="AB631" s="748"/>
      <c r="AC631" s="748"/>
      <c r="AD631" s="748"/>
      <c r="AE631" s="748"/>
      <c r="AF631" s="748"/>
      <c r="AG631" s="748"/>
      <c r="AH631" s="748"/>
      <c r="AI631" s="748"/>
      <c r="AJ631" s="748"/>
      <c r="AK631" s="748"/>
      <c r="AL631" s="748"/>
    </row>
    <row r="632" spans="2:38">
      <c r="B632" s="806">
        <v>5</v>
      </c>
      <c r="C632" s="793" t="s">
        <v>765</v>
      </c>
      <c r="D632" s="817" t="s">
        <v>5</v>
      </c>
      <c r="E632" s="818"/>
      <c r="F632" s="818"/>
      <c r="G632" s="818"/>
      <c r="H632" s="818"/>
      <c r="I632" s="818"/>
      <c r="J632" s="818"/>
      <c r="K632" s="818"/>
      <c r="L632" s="818"/>
      <c r="M632" s="818"/>
      <c r="N632" s="818"/>
      <c r="O632" s="818"/>
      <c r="P632" s="818"/>
      <c r="Q632" s="818"/>
      <c r="R632" s="818"/>
      <c r="S632" s="818"/>
      <c r="U632" s="806"/>
      <c r="V632" s="793" t="s">
        <v>765</v>
      </c>
      <c r="W632" s="817" t="s">
        <v>5</v>
      </c>
      <c r="X632" s="818"/>
      <c r="Y632" s="818"/>
      <c r="Z632" s="818"/>
      <c r="AA632" s="818"/>
      <c r="AB632" s="818"/>
      <c r="AC632" s="818"/>
      <c r="AD632" s="818"/>
      <c r="AE632" s="818"/>
      <c r="AF632" s="818"/>
      <c r="AG632" s="818"/>
      <c r="AH632" s="818"/>
      <c r="AI632" s="818"/>
      <c r="AJ632" s="818"/>
      <c r="AK632" s="818"/>
      <c r="AL632" s="818"/>
    </row>
    <row r="633" spans="2:38">
      <c r="B633" s="820"/>
      <c r="C633" s="821" t="s">
        <v>766</v>
      </c>
      <c r="D633" s="822" t="s">
        <v>1731</v>
      </c>
      <c r="E633" s="748"/>
      <c r="F633" s="748"/>
      <c r="G633" s="748"/>
      <c r="H633" s="748"/>
      <c r="I633" s="748"/>
      <c r="J633" s="748"/>
      <c r="K633" s="748"/>
      <c r="L633" s="748"/>
      <c r="M633" s="748"/>
      <c r="N633" s="748"/>
      <c r="O633" s="748"/>
      <c r="P633" s="748"/>
      <c r="Q633" s="748"/>
      <c r="R633" s="748"/>
      <c r="S633" s="748"/>
      <c r="U633" s="820"/>
      <c r="V633" s="821" t="s">
        <v>766</v>
      </c>
      <c r="W633" s="822" t="s">
        <v>1730</v>
      </c>
      <c r="X633" s="748"/>
      <c r="Y633" s="748"/>
      <c r="Z633" s="748"/>
      <c r="AA633" s="748"/>
      <c r="AB633" s="748"/>
      <c r="AC633" s="748"/>
      <c r="AD633" s="748"/>
      <c r="AE633" s="748"/>
      <c r="AF633" s="748"/>
      <c r="AG633" s="748"/>
      <c r="AH633" s="748"/>
      <c r="AI633" s="748"/>
      <c r="AJ633" s="748"/>
      <c r="AK633" s="748"/>
      <c r="AL633" s="748"/>
    </row>
    <row r="634" spans="2:38">
      <c r="B634" s="820"/>
      <c r="C634" s="821" t="s">
        <v>977</v>
      </c>
      <c r="D634" s="822" t="s">
        <v>1731</v>
      </c>
      <c r="E634" s="748"/>
      <c r="F634" s="748"/>
      <c r="G634" s="748"/>
      <c r="H634" s="748"/>
      <c r="I634" s="748"/>
      <c r="J634" s="748"/>
      <c r="K634" s="748"/>
      <c r="L634" s="748"/>
      <c r="M634" s="748"/>
      <c r="N634" s="748"/>
      <c r="O634" s="748"/>
      <c r="P634" s="748"/>
      <c r="Q634" s="748"/>
      <c r="R634" s="748"/>
      <c r="S634" s="748"/>
      <c r="U634" s="820"/>
      <c r="V634" s="821" t="s">
        <v>977</v>
      </c>
      <c r="W634" s="822" t="s">
        <v>1730</v>
      </c>
      <c r="X634" s="748"/>
      <c r="Y634" s="748"/>
      <c r="Z634" s="748"/>
      <c r="AA634" s="748"/>
      <c r="AB634" s="748"/>
      <c r="AC634" s="748"/>
      <c r="AD634" s="748"/>
      <c r="AE634" s="748"/>
      <c r="AF634" s="748"/>
      <c r="AG634" s="748"/>
      <c r="AH634" s="748"/>
      <c r="AI634" s="748"/>
      <c r="AJ634" s="748"/>
      <c r="AK634" s="748"/>
      <c r="AL634" s="748"/>
    </row>
    <row r="635" spans="2:38">
      <c r="B635" s="806">
        <v>6</v>
      </c>
      <c r="C635" s="793" t="s">
        <v>979</v>
      </c>
      <c r="D635" s="817" t="s">
        <v>5</v>
      </c>
      <c r="E635" s="818"/>
      <c r="F635" s="818"/>
      <c r="G635" s="818"/>
      <c r="H635" s="818"/>
      <c r="I635" s="818"/>
      <c r="J635" s="818"/>
      <c r="K635" s="818"/>
      <c r="L635" s="818"/>
      <c r="M635" s="818"/>
      <c r="N635" s="818"/>
      <c r="O635" s="818"/>
      <c r="P635" s="818"/>
      <c r="Q635" s="818"/>
      <c r="R635" s="818"/>
      <c r="S635" s="818"/>
      <c r="U635" s="806"/>
      <c r="V635" s="793" t="s">
        <v>979</v>
      </c>
      <c r="W635" s="817" t="s">
        <v>5</v>
      </c>
      <c r="X635" s="818"/>
      <c r="Y635" s="818"/>
      <c r="Z635" s="818"/>
      <c r="AA635" s="818"/>
      <c r="AB635" s="818"/>
      <c r="AC635" s="818"/>
      <c r="AD635" s="818"/>
      <c r="AE635" s="818"/>
      <c r="AF635" s="818"/>
      <c r="AG635" s="818"/>
      <c r="AH635" s="818"/>
      <c r="AI635" s="818"/>
      <c r="AJ635" s="818"/>
      <c r="AK635" s="818"/>
      <c r="AL635" s="818"/>
    </row>
    <row r="636" spans="2:38">
      <c r="B636" s="820"/>
      <c r="C636" s="821" t="s">
        <v>980</v>
      </c>
      <c r="D636" s="822" t="s">
        <v>721</v>
      </c>
      <c r="E636" s="748"/>
      <c r="F636" s="748"/>
      <c r="G636" s="748"/>
      <c r="H636" s="748"/>
      <c r="I636" s="748"/>
      <c r="J636" s="748"/>
      <c r="K636" s="748"/>
      <c r="L636" s="748"/>
      <c r="M636" s="748"/>
      <c r="N636" s="748"/>
      <c r="O636" s="748"/>
      <c r="P636" s="748"/>
      <c r="Q636" s="748"/>
      <c r="R636" s="748"/>
      <c r="S636" s="748"/>
      <c r="U636" s="820"/>
      <c r="V636" s="821" t="s">
        <v>980</v>
      </c>
      <c r="W636" s="822" t="s">
        <v>1730</v>
      </c>
      <c r="X636" s="748"/>
      <c r="Y636" s="748"/>
      <c r="Z636" s="748"/>
      <c r="AA636" s="748"/>
      <c r="AB636" s="748"/>
      <c r="AC636" s="748"/>
      <c r="AD636" s="748"/>
      <c r="AE636" s="748"/>
      <c r="AF636" s="748"/>
      <c r="AG636" s="748"/>
      <c r="AH636" s="748"/>
      <c r="AI636" s="748"/>
      <c r="AJ636" s="748"/>
      <c r="AK636" s="748"/>
      <c r="AL636" s="748"/>
    </row>
    <row r="637" spans="2:38">
      <c r="B637" s="820"/>
      <c r="C637" s="821" t="s">
        <v>981</v>
      </c>
      <c r="D637" s="822" t="s">
        <v>721</v>
      </c>
      <c r="E637" s="748"/>
      <c r="F637" s="748"/>
      <c r="G637" s="748"/>
      <c r="H637" s="748"/>
      <c r="I637" s="748"/>
      <c r="J637" s="748"/>
      <c r="K637" s="748"/>
      <c r="L637" s="748"/>
      <c r="M637" s="748"/>
      <c r="N637" s="748"/>
      <c r="O637" s="748"/>
      <c r="P637" s="748"/>
      <c r="Q637" s="748"/>
      <c r="R637" s="748"/>
      <c r="S637" s="748"/>
      <c r="U637" s="820"/>
      <c r="V637" s="821" t="s">
        <v>981</v>
      </c>
      <c r="W637" s="822" t="s">
        <v>1730</v>
      </c>
      <c r="X637" s="748"/>
      <c r="Y637" s="748"/>
      <c r="Z637" s="748"/>
      <c r="AA637" s="748"/>
      <c r="AB637" s="748"/>
      <c r="AC637" s="748"/>
      <c r="AD637" s="748"/>
      <c r="AE637" s="748"/>
      <c r="AF637" s="748"/>
      <c r="AG637" s="748"/>
      <c r="AH637" s="748"/>
      <c r="AI637" s="748"/>
      <c r="AJ637" s="748"/>
      <c r="AK637" s="748"/>
      <c r="AL637" s="748"/>
    </row>
    <row r="638" spans="2:38">
      <c r="B638" s="806">
        <v>7</v>
      </c>
      <c r="C638" s="793" t="s">
        <v>248</v>
      </c>
      <c r="D638" s="817" t="s">
        <v>5</v>
      </c>
      <c r="E638" s="818"/>
      <c r="F638" s="818"/>
      <c r="G638" s="818"/>
      <c r="H638" s="818"/>
      <c r="I638" s="818"/>
      <c r="J638" s="818"/>
      <c r="K638" s="818"/>
      <c r="L638" s="818"/>
      <c r="M638" s="818"/>
      <c r="N638" s="818"/>
      <c r="O638" s="818"/>
      <c r="P638" s="818"/>
      <c r="Q638" s="818"/>
      <c r="R638" s="818"/>
      <c r="S638" s="818"/>
      <c r="U638" s="806"/>
      <c r="V638" s="793" t="s">
        <v>248</v>
      </c>
      <c r="W638" s="817" t="s">
        <v>5</v>
      </c>
      <c r="X638" s="818"/>
      <c r="Y638" s="818"/>
      <c r="Z638" s="818"/>
      <c r="AA638" s="818"/>
      <c r="AB638" s="818"/>
      <c r="AC638" s="818"/>
      <c r="AD638" s="818"/>
      <c r="AE638" s="818"/>
      <c r="AF638" s="818"/>
      <c r="AG638" s="818"/>
      <c r="AH638" s="818"/>
      <c r="AI638" s="818"/>
      <c r="AJ638" s="818"/>
      <c r="AK638" s="818"/>
      <c r="AL638" s="818"/>
    </row>
    <row r="639" spans="2:38">
      <c r="B639" s="820"/>
      <c r="C639" s="821" t="s">
        <v>250</v>
      </c>
      <c r="D639" s="822" t="s">
        <v>236</v>
      </c>
      <c r="E639" s="748"/>
      <c r="F639" s="748"/>
      <c r="G639" s="748"/>
      <c r="H639" s="748"/>
      <c r="I639" s="748"/>
      <c r="J639" s="748"/>
      <c r="K639" s="748"/>
      <c r="L639" s="748"/>
      <c r="M639" s="748"/>
      <c r="N639" s="748"/>
      <c r="O639" s="748"/>
      <c r="P639" s="748"/>
      <c r="Q639" s="748"/>
      <c r="R639" s="748"/>
      <c r="S639" s="748"/>
      <c r="U639" s="820"/>
      <c r="V639" s="821" t="s">
        <v>250</v>
      </c>
      <c r="W639" s="822" t="s">
        <v>1730</v>
      </c>
      <c r="X639" s="748"/>
      <c r="Y639" s="748"/>
      <c r="Z639" s="748"/>
      <c r="AA639" s="748"/>
      <c r="AB639" s="748"/>
      <c r="AC639" s="748"/>
      <c r="AD639" s="748"/>
      <c r="AE639" s="748"/>
      <c r="AF639" s="748"/>
      <c r="AG639" s="748"/>
      <c r="AH639" s="748"/>
      <c r="AI639" s="748"/>
      <c r="AJ639" s="748"/>
      <c r="AK639" s="748"/>
      <c r="AL639" s="748"/>
    </row>
    <row r="640" spans="2:38">
      <c r="B640" s="820"/>
      <c r="C640" s="821" t="s">
        <v>251</v>
      </c>
      <c r="D640" s="822" t="s">
        <v>236</v>
      </c>
      <c r="E640" s="748"/>
      <c r="F640" s="748"/>
      <c r="G640" s="748"/>
      <c r="H640" s="748"/>
      <c r="I640" s="748"/>
      <c r="J640" s="748"/>
      <c r="K640" s="748"/>
      <c r="L640" s="748"/>
      <c r="M640" s="748"/>
      <c r="N640" s="748"/>
      <c r="O640" s="748"/>
      <c r="P640" s="748"/>
      <c r="Q640" s="748"/>
      <c r="R640" s="748"/>
      <c r="S640" s="748"/>
      <c r="U640" s="820"/>
      <c r="V640" s="821" t="s">
        <v>251</v>
      </c>
      <c r="W640" s="822" t="s">
        <v>1730</v>
      </c>
      <c r="X640" s="748"/>
      <c r="Y640" s="748"/>
      <c r="Z640" s="748"/>
      <c r="AA640" s="748"/>
      <c r="AB640" s="748"/>
      <c r="AC640" s="748"/>
      <c r="AD640" s="748"/>
      <c r="AE640" s="748"/>
      <c r="AF640" s="748"/>
      <c r="AG640" s="748"/>
      <c r="AH640" s="748"/>
      <c r="AI640" s="748"/>
      <c r="AJ640" s="748"/>
      <c r="AK640" s="748"/>
      <c r="AL640" s="748"/>
    </row>
    <row r="641" spans="2:38">
      <c r="B641" s="820"/>
      <c r="C641" s="821" t="s">
        <v>252</v>
      </c>
      <c r="D641" s="822" t="s">
        <v>236</v>
      </c>
      <c r="E641" s="748"/>
      <c r="F641" s="748"/>
      <c r="G641" s="748"/>
      <c r="H641" s="748"/>
      <c r="I641" s="748"/>
      <c r="J641" s="748"/>
      <c r="K641" s="748"/>
      <c r="L641" s="748"/>
      <c r="M641" s="748"/>
      <c r="N641" s="748"/>
      <c r="O641" s="748"/>
      <c r="P641" s="748"/>
      <c r="Q641" s="748"/>
      <c r="R641" s="748"/>
      <c r="S641" s="748"/>
      <c r="U641" s="820"/>
      <c r="V641" s="821" t="s">
        <v>252</v>
      </c>
      <c r="W641" s="822" t="s">
        <v>1730</v>
      </c>
      <c r="X641" s="748"/>
      <c r="Y641" s="748"/>
      <c r="Z641" s="748"/>
      <c r="AA641" s="748"/>
      <c r="AB641" s="748"/>
      <c r="AC641" s="748"/>
      <c r="AD641" s="748"/>
      <c r="AE641" s="748"/>
      <c r="AF641" s="748"/>
      <c r="AG641" s="748"/>
      <c r="AH641" s="748"/>
      <c r="AI641" s="748"/>
      <c r="AJ641" s="748"/>
      <c r="AK641" s="748"/>
      <c r="AL641" s="748"/>
    </row>
    <row r="642" spans="2:38">
      <c r="B642" s="820"/>
      <c r="C642" s="821" t="s">
        <v>253</v>
      </c>
      <c r="D642" s="822" t="s">
        <v>236</v>
      </c>
      <c r="E642" s="748"/>
      <c r="F642" s="748"/>
      <c r="G642" s="748"/>
      <c r="H642" s="748"/>
      <c r="I642" s="748"/>
      <c r="J642" s="748"/>
      <c r="K642" s="748"/>
      <c r="L642" s="748"/>
      <c r="M642" s="748"/>
      <c r="N642" s="748"/>
      <c r="O642" s="748"/>
      <c r="P642" s="748"/>
      <c r="Q642" s="748"/>
      <c r="R642" s="748"/>
      <c r="S642" s="748"/>
      <c r="U642" s="820"/>
      <c r="V642" s="821" t="s">
        <v>253</v>
      </c>
      <c r="W642" s="822" t="s">
        <v>1730</v>
      </c>
      <c r="X642" s="748"/>
      <c r="Y642" s="748"/>
      <c r="Z642" s="748"/>
      <c r="AA642" s="748"/>
      <c r="AB642" s="748"/>
      <c r="AC642" s="748"/>
      <c r="AD642" s="748"/>
      <c r="AE642" s="748"/>
      <c r="AF642" s="748"/>
      <c r="AG642" s="748"/>
      <c r="AH642" s="748"/>
      <c r="AI642" s="748"/>
      <c r="AJ642" s="748"/>
      <c r="AK642" s="748"/>
      <c r="AL642" s="748"/>
    </row>
    <row r="643" spans="2:38">
      <c r="B643" s="806">
        <v>8</v>
      </c>
      <c r="C643" s="772" t="s">
        <v>325</v>
      </c>
      <c r="D643" s="800" t="s">
        <v>5</v>
      </c>
      <c r="E643" s="801"/>
      <c r="F643" s="801"/>
      <c r="G643" s="801"/>
      <c r="H643" s="801"/>
      <c r="I643" s="801"/>
      <c r="J643" s="801"/>
      <c r="K643" s="801"/>
      <c r="L643" s="801"/>
      <c r="M643" s="801"/>
      <c r="N643" s="801"/>
      <c r="O643" s="801"/>
      <c r="P643" s="801"/>
      <c r="Q643" s="801"/>
      <c r="R643" s="801"/>
      <c r="S643" s="801"/>
      <c r="U643" s="806"/>
      <c r="V643" s="772" t="s">
        <v>325</v>
      </c>
      <c r="W643" s="800" t="s">
        <v>5</v>
      </c>
      <c r="X643" s="801"/>
      <c r="Y643" s="801"/>
      <c r="Z643" s="801"/>
      <c r="AA643" s="801"/>
      <c r="AB643" s="801"/>
      <c r="AC643" s="801"/>
      <c r="AD643" s="801"/>
      <c r="AE643" s="801"/>
      <c r="AF643" s="801"/>
      <c r="AG643" s="801"/>
      <c r="AH643" s="801"/>
      <c r="AI643" s="801"/>
      <c r="AJ643" s="801"/>
      <c r="AK643" s="801"/>
      <c r="AL643" s="801"/>
    </row>
    <row r="644" spans="2:38">
      <c r="B644" s="806">
        <v>9</v>
      </c>
      <c r="C644" s="793" t="s">
        <v>254</v>
      </c>
      <c r="D644" s="817" t="s">
        <v>5</v>
      </c>
      <c r="E644" s="818"/>
      <c r="F644" s="818"/>
      <c r="G644" s="818"/>
      <c r="H644" s="818"/>
      <c r="I644" s="818"/>
      <c r="J644" s="818"/>
      <c r="K644" s="818"/>
      <c r="L644" s="818"/>
      <c r="M644" s="818"/>
      <c r="N644" s="818"/>
      <c r="O644" s="818"/>
      <c r="P644" s="818"/>
      <c r="Q644" s="818"/>
      <c r="R644" s="818"/>
      <c r="S644" s="818"/>
      <c r="U644" s="806"/>
      <c r="V644" s="793" t="s">
        <v>254</v>
      </c>
      <c r="W644" s="817" t="s">
        <v>5</v>
      </c>
      <c r="X644" s="818"/>
      <c r="Y644" s="818"/>
      <c r="Z644" s="818"/>
      <c r="AA644" s="818"/>
      <c r="AB644" s="818"/>
      <c r="AC644" s="818"/>
      <c r="AD644" s="818"/>
      <c r="AE644" s="818"/>
      <c r="AF644" s="818"/>
      <c r="AG644" s="818"/>
      <c r="AH644" s="818"/>
      <c r="AI644" s="818"/>
      <c r="AJ644" s="818"/>
      <c r="AK644" s="818"/>
      <c r="AL644" s="818"/>
    </row>
    <row r="645" spans="2:38">
      <c r="B645" s="820"/>
      <c r="C645" s="821" t="s">
        <v>256</v>
      </c>
      <c r="D645" s="822" t="s">
        <v>236</v>
      </c>
      <c r="E645" s="748"/>
      <c r="F645" s="748"/>
      <c r="G645" s="748"/>
      <c r="H645" s="748"/>
      <c r="I645" s="748"/>
      <c r="J645" s="748"/>
      <c r="K645" s="748"/>
      <c r="L645" s="748"/>
      <c r="M645" s="748"/>
      <c r="N645" s="748"/>
      <c r="O645" s="748"/>
      <c r="P645" s="748"/>
      <c r="Q645" s="748"/>
      <c r="R645" s="748"/>
      <c r="S645" s="748"/>
      <c r="U645" s="820"/>
      <c r="V645" s="821" t="s">
        <v>256</v>
      </c>
      <c r="W645" s="822" t="s">
        <v>1730</v>
      </c>
      <c r="X645" s="748"/>
      <c r="Y645" s="748"/>
      <c r="Z645" s="748"/>
      <c r="AA645" s="748"/>
      <c r="AB645" s="748"/>
      <c r="AC645" s="748"/>
      <c r="AD645" s="748"/>
      <c r="AE645" s="748"/>
      <c r="AF645" s="748"/>
      <c r="AG645" s="748"/>
      <c r="AH645" s="748"/>
      <c r="AI645" s="748"/>
      <c r="AJ645" s="748"/>
      <c r="AK645" s="748"/>
      <c r="AL645" s="748"/>
    </row>
    <row r="646" spans="2:38">
      <c r="B646" s="820"/>
      <c r="C646" s="821" t="s">
        <v>257</v>
      </c>
      <c r="D646" s="822" t="s">
        <v>236</v>
      </c>
      <c r="E646" s="748"/>
      <c r="F646" s="748"/>
      <c r="G646" s="748"/>
      <c r="H646" s="748"/>
      <c r="I646" s="748"/>
      <c r="J646" s="748"/>
      <c r="K646" s="748"/>
      <c r="L646" s="748"/>
      <c r="M646" s="748"/>
      <c r="N646" s="748"/>
      <c r="O646" s="748"/>
      <c r="P646" s="748"/>
      <c r="Q646" s="748"/>
      <c r="R646" s="748"/>
      <c r="S646" s="748"/>
      <c r="U646" s="820"/>
      <c r="V646" s="821" t="s">
        <v>257</v>
      </c>
      <c r="W646" s="822" t="s">
        <v>1730</v>
      </c>
      <c r="X646" s="748"/>
      <c r="Y646" s="748"/>
      <c r="Z646" s="748"/>
      <c r="AA646" s="748"/>
      <c r="AB646" s="748"/>
      <c r="AC646" s="748"/>
      <c r="AD646" s="748"/>
      <c r="AE646" s="748"/>
      <c r="AF646" s="748"/>
      <c r="AG646" s="748"/>
      <c r="AH646" s="748"/>
      <c r="AI646" s="748"/>
      <c r="AJ646" s="748"/>
      <c r="AK646" s="748"/>
      <c r="AL646" s="748"/>
    </row>
    <row r="647" spans="2:38">
      <c r="B647" s="820"/>
      <c r="C647" s="821" t="s">
        <v>258</v>
      </c>
      <c r="D647" s="822" t="s">
        <v>236</v>
      </c>
      <c r="E647" s="748"/>
      <c r="F647" s="748"/>
      <c r="G647" s="748"/>
      <c r="H647" s="748"/>
      <c r="I647" s="748"/>
      <c r="J647" s="748"/>
      <c r="K647" s="748"/>
      <c r="L647" s="748"/>
      <c r="M647" s="748"/>
      <c r="N647" s="748"/>
      <c r="O647" s="748"/>
      <c r="P647" s="748"/>
      <c r="Q647" s="748"/>
      <c r="R647" s="748"/>
      <c r="S647" s="748"/>
      <c r="U647" s="820"/>
      <c r="V647" s="821" t="s">
        <v>258</v>
      </c>
      <c r="W647" s="822" t="s">
        <v>1730</v>
      </c>
      <c r="X647" s="748"/>
      <c r="Y647" s="748"/>
      <c r="Z647" s="748"/>
      <c r="AA647" s="748"/>
      <c r="AB647" s="748"/>
      <c r="AC647" s="748"/>
      <c r="AD647" s="748"/>
      <c r="AE647" s="748"/>
      <c r="AF647" s="748"/>
      <c r="AG647" s="748"/>
      <c r="AH647" s="748"/>
      <c r="AI647" s="748"/>
      <c r="AJ647" s="748"/>
      <c r="AK647" s="748"/>
      <c r="AL647" s="748"/>
    </row>
    <row r="648" spans="2:38">
      <c r="B648" s="820"/>
      <c r="C648" s="821" t="s">
        <v>259</v>
      </c>
      <c r="D648" s="822" t="s">
        <v>236</v>
      </c>
      <c r="E648" s="748"/>
      <c r="F648" s="748"/>
      <c r="G648" s="748"/>
      <c r="H648" s="748"/>
      <c r="I648" s="748"/>
      <c r="J648" s="748"/>
      <c r="K648" s="748"/>
      <c r="L648" s="748"/>
      <c r="M648" s="748"/>
      <c r="N648" s="748"/>
      <c r="O648" s="748"/>
      <c r="P648" s="748"/>
      <c r="Q648" s="748"/>
      <c r="R648" s="748"/>
      <c r="S648" s="748"/>
      <c r="U648" s="820"/>
      <c r="V648" s="821" t="s">
        <v>259</v>
      </c>
      <c r="W648" s="822" t="s">
        <v>1730</v>
      </c>
      <c r="X648" s="748"/>
      <c r="Y648" s="748"/>
      <c r="Z648" s="748"/>
      <c r="AA648" s="748"/>
      <c r="AB648" s="748"/>
      <c r="AC648" s="748"/>
      <c r="AD648" s="748"/>
      <c r="AE648" s="748"/>
      <c r="AF648" s="748"/>
      <c r="AG648" s="748"/>
      <c r="AH648" s="748"/>
      <c r="AI648" s="748"/>
      <c r="AJ648" s="748"/>
      <c r="AK648" s="748"/>
      <c r="AL648" s="748"/>
    </row>
    <row r="649" spans="2:38">
      <c r="B649" s="820"/>
      <c r="C649" s="821" t="s">
        <v>260</v>
      </c>
      <c r="D649" s="822" t="s">
        <v>236</v>
      </c>
      <c r="E649" s="748"/>
      <c r="F649" s="748"/>
      <c r="G649" s="748"/>
      <c r="H649" s="748"/>
      <c r="I649" s="748"/>
      <c r="J649" s="748"/>
      <c r="K649" s="748"/>
      <c r="L649" s="748"/>
      <c r="M649" s="748"/>
      <c r="N649" s="748"/>
      <c r="O649" s="748"/>
      <c r="P649" s="748"/>
      <c r="Q649" s="748"/>
      <c r="R649" s="748"/>
      <c r="S649" s="748"/>
      <c r="U649" s="820"/>
      <c r="V649" s="821" t="s">
        <v>260</v>
      </c>
      <c r="W649" s="822" t="s">
        <v>1730</v>
      </c>
      <c r="X649" s="748"/>
      <c r="Y649" s="748"/>
      <c r="Z649" s="748"/>
      <c r="AA649" s="748"/>
      <c r="AB649" s="748"/>
      <c r="AC649" s="748"/>
      <c r="AD649" s="748"/>
      <c r="AE649" s="748"/>
      <c r="AF649" s="748"/>
      <c r="AG649" s="748"/>
      <c r="AH649" s="748"/>
      <c r="AI649" s="748"/>
      <c r="AJ649" s="748"/>
      <c r="AK649" s="748"/>
      <c r="AL649" s="748"/>
    </row>
    <row r="650" spans="2:38">
      <c r="B650" s="820"/>
      <c r="C650" s="821" t="s">
        <v>261</v>
      </c>
      <c r="D650" s="822" t="s">
        <v>236</v>
      </c>
      <c r="E650" s="748"/>
      <c r="F650" s="748"/>
      <c r="G650" s="748"/>
      <c r="H650" s="748"/>
      <c r="I650" s="748"/>
      <c r="J650" s="748"/>
      <c r="K650" s="748"/>
      <c r="L650" s="748"/>
      <c r="M650" s="748"/>
      <c r="N650" s="748"/>
      <c r="O650" s="748"/>
      <c r="P650" s="748"/>
      <c r="Q650" s="748"/>
      <c r="R650" s="748"/>
      <c r="S650" s="748"/>
      <c r="U650" s="820"/>
      <c r="V650" s="821" t="s">
        <v>261</v>
      </c>
      <c r="W650" s="822" t="s">
        <v>1730</v>
      </c>
      <c r="X650" s="748"/>
      <c r="Y650" s="748"/>
      <c r="Z650" s="748"/>
      <c r="AA650" s="748"/>
      <c r="AB650" s="748"/>
      <c r="AC650" s="748"/>
      <c r="AD650" s="748"/>
      <c r="AE650" s="748"/>
      <c r="AF650" s="748"/>
      <c r="AG650" s="748"/>
      <c r="AH650" s="748"/>
      <c r="AI650" s="748"/>
      <c r="AJ650" s="748"/>
      <c r="AK650" s="748"/>
      <c r="AL650" s="748"/>
    </row>
    <row r="651" spans="2:38">
      <c r="B651" s="806">
        <v>10</v>
      </c>
      <c r="C651" s="793" t="s">
        <v>262</v>
      </c>
      <c r="D651" s="817" t="s">
        <v>5</v>
      </c>
      <c r="E651" s="818"/>
      <c r="F651" s="818"/>
      <c r="G651" s="818"/>
      <c r="H651" s="818"/>
      <c r="I651" s="818"/>
      <c r="J651" s="818"/>
      <c r="K651" s="818"/>
      <c r="L651" s="818"/>
      <c r="M651" s="818"/>
      <c r="N651" s="818"/>
      <c r="O651" s="818"/>
      <c r="P651" s="818"/>
      <c r="Q651" s="818"/>
      <c r="R651" s="818"/>
      <c r="S651" s="818"/>
      <c r="U651" s="806"/>
      <c r="V651" s="793" t="s">
        <v>262</v>
      </c>
      <c r="W651" s="817" t="s">
        <v>5</v>
      </c>
      <c r="X651" s="818"/>
      <c r="Y651" s="818"/>
      <c r="Z651" s="818"/>
      <c r="AA651" s="818"/>
      <c r="AB651" s="818"/>
      <c r="AC651" s="818"/>
      <c r="AD651" s="818"/>
      <c r="AE651" s="818"/>
      <c r="AF651" s="818"/>
      <c r="AG651" s="818"/>
      <c r="AH651" s="818"/>
      <c r="AI651" s="818"/>
      <c r="AJ651" s="818"/>
      <c r="AK651" s="818"/>
      <c r="AL651" s="818"/>
    </row>
    <row r="652" spans="2:38">
      <c r="B652" s="820"/>
      <c r="C652" s="821" t="s">
        <v>264</v>
      </c>
      <c r="D652" s="822" t="s">
        <v>236</v>
      </c>
      <c r="E652" s="748"/>
      <c r="F652" s="748"/>
      <c r="G652" s="748"/>
      <c r="H652" s="748"/>
      <c r="I652" s="748"/>
      <c r="J652" s="748"/>
      <c r="K652" s="748"/>
      <c r="L652" s="748"/>
      <c r="M652" s="748"/>
      <c r="N652" s="748"/>
      <c r="O652" s="748"/>
      <c r="P652" s="748"/>
      <c r="Q652" s="748"/>
      <c r="R652" s="748"/>
      <c r="S652" s="748"/>
      <c r="U652" s="820"/>
      <c r="V652" s="821" t="s">
        <v>264</v>
      </c>
      <c r="W652" s="822" t="s">
        <v>1730</v>
      </c>
      <c r="X652" s="748"/>
      <c r="Y652" s="748"/>
      <c r="Z652" s="748"/>
      <c r="AA652" s="748"/>
      <c r="AB652" s="748"/>
      <c r="AC652" s="748"/>
      <c r="AD652" s="748"/>
      <c r="AE652" s="748"/>
      <c r="AF652" s="748"/>
      <c r="AG652" s="748"/>
      <c r="AH652" s="748"/>
      <c r="AI652" s="748"/>
      <c r="AJ652" s="748"/>
      <c r="AK652" s="748"/>
      <c r="AL652" s="748"/>
    </row>
    <row r="653" spans="2:38">
      <c r="B653" s="820"/>
      <c r="C653" s="821" t="s">
        <v>265</v>
      </c>
      <c r="D653" s="822" t="s">
        <v>236</v>
      </c>
      <c r="E653" s="748"/>
      <c r="F653" s="748"/>
      <c r="G653" s="748"/>
      <c r="H653" s="748"/>
      <c r="I653" s="748"/>
      <c r="J653" s="748"/>
      <c r="K653" s="748"/>
      <c r="L653" s="748"/>
      <c r="M653" s="748"/>
      <c r="N653" s="748"/>
      <c r="O653" s="748"/>
      <c r="P653" s="748"/>
      <c r="Q653" s="748"/>
      <c r="R653" s="748"/>
      <c r="S653" s="748"/>
      <c r="U653" s="820"/>
      <c r="V653" s="821" t="s">
        <v>265</v>
      </c>
      <c r="W653" s="822" t="s">
        <v>1730</v>
      </c>
      <c r="X653" s="748"/>
      <c r="Y653" s="748"/>
      <c r="Z653" s="748"/>
      <c r="AA653" s="748"/>
      <c r="AB653" s="748"/>
      <c r="AC653" s="748"/>
      <c r="AD653" s="748"/>
      <c r="AE653" s="748"/>
      <c r="AF653" s="748"/>
      <c r="AG653" s="748"/>
      <c r="AH653" s="748"/>
      <c r="AI653" s="748"/>
      <c r="AJ653" s="748"/>
      <c r="AK653" s="748"/>
      <c r="AL653" s="748"/>
    </row>
    <row r="654" spans="2:38">
      <c r="B654" s="806">
        <v>11</v>
      </c>
      <c r="C654" s="772" t="s">
        <v>266</v>
      </c>
      <c r="D654" s="800" t="s">
        <v>267</v>
      </c>
      <c r="E654" s="801">
        <v>1032.202</v>
      </c>
      <c r="F654" s="801">
        <v>956.54600000000005</v>
      </c>
      <c r="G654" s="801">
        <v>922.52599999999995</v>
      </c>
      <c r="H654" s="801">
        <v>823.66300000000001</v>
      </c>
      <c r="I654" s="801">
        <v>957.04100000000005</v>
      </c>
      <c r="J654" s="801">
        <v>810.39800000000002</v>
      </c>
      <c r="K654" s="801">
        <v>645.44799999999998</v>
      </c>
      <c r="L654" s="837">
        <v>1042.2507668202463</v>
      </c>
      <c r="M654" s="837">
        <v>1035.9208242124951</v>
      </c>
      <c r="N654" s="837">
        <v>1030.5492693306119</v>
      </c>
      <c r="O654" s="837">
        <v>1025.2327070170875</v>
      </c>
      <c r="P654" s="837">
        <v>1019.9711372719282</v>
      </c>
      <c r="Q654" s="837">
        <v>1014.7645600951307</v>
      </c>
      <c r="R654" s="837">
        <v>1009.6129754866939</v>
      </c>
      <c r="S654" s="801"/>
      <c r="U654" s="806"/>
      <c r="V654" s="772" t="s">
        <v>266</v>
      </c>
      <c r="W654" s="800" t="s">
        <v>1730</v>
      </c>
      <c r="X654" s="742">
        <v>1200.450926</v>
      </c>
      <c r="Y654" s="742">
        <v>1112.4629980000002</v>
      </c>
      <c r="Z654" s="742">
        <v>1072.8977379999999</v>
      </c>
      <c r="AA654" s="742">
        <v>957.92006900000001</v>
      </c>
      <c r="AB654" s="742">
        <v>1113.038683</v>
      </c>
      <c r="AC654" s="742">
        <v>942.49287400000003</v>
      </c>
      <c r="AD654" s="742">
        <v>750.656024</v>
      </c>
      <c r="AE654" s="742">
        <v>1212.1376418119464</v>
      </c>
      <c r="AF654" s="742">
        <v>1204.7759185591317</v>
      </c>
      <c r="AG654" s="742">
        <v>1198.5288002315017</v>
      </c>
      <c r="AH654" s="742">
        <v>1192.3456382608729</v>
      </c>
      <c r="AI654" s="742">
        <v>1186.2264326472525</v>
      </c>
      <c r="AJ654" s="742">
        <v>1180.171183390637</v>
      </c>
      <c r="AK654" s="742">
        <v>1174.1798904910252</v>
      </c>
      <c r="AL654" s="742">
        <v>0</v>
      </c>
    </row>
    <row r="655" spans="2:38">
      <c r="B655" s="806">
        <v>12</v>
      </c>
      <c r="C655" s="772" t="s">
        <v>982</v>
      </c>
      <c r="D655" s="800" t="s">
        <v>5</v>
      </c>
      <c r="E655" s="801"/>
      <c r="F655" s="801"/>
      <c r="G655" s="801"/>
      <c r="H655" s="801"/>
      <c r="I655" s="801"/>
      <c r="J655" s="801"/>
      <c r="K655" s="801"/>
      <c r="L655" s="801"/>
      <c r="M655" s="801"/>
      <c r="N655" s="801"/>
      <c r="O655" s="801"/>
      <c r="P655" s="801"/>
      <c r="Q655" s="801"/>
      <c r="R655" s="801"/>
      <c r="S655" s="801"/>
      <c r="U655" s="806"/>
      <c r="V655" s="772" t="s">
        <v>982</v>
      </c>
      <c r="W655" s="800" t="s">
        <v>1730</v>
      </c>
      <c r="X655" s="742">
        <v>0</v>
      </c>
      <c r="Y655" s="742">
        <v>0</v>
      </c>
      <c r="Z655" s="742">
        <v>0</v>
      </c>
      <c r="AA655" s="742">
        <v>0</v>
      </c>
      <c r="AB655" s="742">
        <v>0</v>
      </c>
      <c r="AC655" s="742">
        <v>0</v>
      </c>
      <c r="AD655" s="742">
        <v>0</v>
      </c>
      <c r="AE655" s="742">
        <v>0</v>
      </c>
      <c r="AF655" s="742">
        <v>0</v>
      </c>
      <c r="AG655" s="742">
        <v>0</v>
      </c>
      <c r="AH655" s="742">
        <v>0</v>
      </c>
      <c r="AI655" s="742">
        <v>0</v>
      </c>
      <c r="AJ655" s="742">
        <v>0</v>
      </c>
      <c r="AK655" s="742">
        <v>0</v>
      </c>
      <c r="AL655" s="742">
        <v>0</v>
      </c>
    </row>
    <row r="656" spans="2:38">
      <c r="B656" s="820"/>
      <c r="C656" s="821" t="s">
        <v>720</v>
      </c>
      <c r="D656" s="806" t="s">
        <v>721</v>
      </c>
      <c r="E656" s="748"/>
      <c r="F656" s="748"/>
      <c r="G656" s="748"/>
      <c r="H656" s="748"/>
      <c r="I656" s="748"/>
      <c r="J656" s="748"/>
      <c r="K656" s="748"/>
      <c r="L656" s="748"/>
      <c r="M656" s="748"/>
      <c r="N656" s="748"/>
      <c r="O656" s="748"/>
      <c r="P656" s="748"/>
      <c r="Q656" s="748"/>
      <c r="R656" s="748"/>
      <c r="S656" s="748"/>
      <c r="U656" s="820"/>
      <c r="V656" s="821" t="s">
        <v>720</v>
      </c>
      <c r="W656" s="822" t="s">
        <v>1730</v>
      </c>
      <c r="X656" s="748">
        <v>0</v>
      </c>
      <c r="Y656" s="748">
        <v>0</v>
      </c>
      <c r="Z656" s="748">
        <v>0</v>
      </c>
      <c r="AA656" s="748">
        <v>0</v>
      </c>
      <c r="AB656" s="748">
        <v>0</v>
      </c>
      <c r="AC656" s="748">
        <v>0</v>
      </c>
      <c r="AD656" s="748">
        <v>0</v>
      </c>
      <c r="AE656" s="748">
        <v>0</v>
      </c>
      <c r="AF656" s="748">
        <v>0</v>
      </c>
      <c r="AG656" s="748">
        <v>0</v>
      </c>
      <c r="AH656" s="748">
        <v>0</v>
      </c>
      <c r="AI656" s="748">
        <v>0</v>
      </c>
      <c r="AJ656" s="748">
        <v>0</v>
      </c>
      <c r="AK656" s="748">
        <v>0</v>
      </c>
      <c r="AL656" s="748">
        <v>0</v>
      </c>
    </row>
    <row r="657" spans="2:43">
      <c r="B657" s="820"/>
      <c r="C657" s="821" t="s">
        <v>722</v>
      </c>
      <c r="D657" s="806" t="s">
        <v>721</v>
      </c>
      <c r="E657" s="748"/>
      <c r="F657" s="748"/>
      <c r="G657" s="748"/>
      <c r="H657" s="748"/>
      <c r="I657" s="748"/>
      <c r="J657" s="748"/>
      <c r="K657" s="748"/>
      <c r="L657" s="748"/>
      <c r="M657" s="748"/>
      <c r="N657" s="748"/>
      <c r="O657" s="748"/>
      <c r="P657" s="748"/>
      <c r="Q657" s="748"/>
      <c r="R657" s="748"/>
      <c r="S657" s="748"/>
      <c r="U657" s="820"/>
      <c r="V657" s="821" t="s">
        <v>722</v>
      </c>
      <c r="W657" s="822" t="s">
        <v>1730</v>
      </c>
      <c r="X657" s="748">
        <v>0</v>
      </c>
      <c r="Y657" s="748">
        <v>0</v>
      </c>
      <c r="Z657" s="748">
        <v>0</v>
      </c>
      <c r="AA657" s="748">
        <v>0</v>
      </c>
      <c r="AB657" s="748">
        <v>0</v>
      </c>
      <c r="AC657" s="748">
        <v>0</v>
      </c>
      <c r="AD657" s="748">
        <v>0</v>
      </c>
      <c r="AE657" s="748">
        <v>0</v>
      </c>
      <c r="AF657" s="748">
        <v>0</v>
      </c>
      <c r="AG657" s="748">
        <v>0</v>
      </c>
      <c r="AH657" s="748">
        <v>0</v>
      </c>
      <c r="AI657" s="748">
        <v>0</v>
      </c>
      <c r="AJ657" s="748">
        <v>0</v>
      </c>
      <c r="AK657" s="748">
        <v>0</v>
      </c>
      <c r="AL657" s="748">
        <v>0</v>
      </c>
    </row>
    <row r="658" spans="2:43">
      <c r="B658" s="820"/>
      <c r="C658" s="821" t="s">
        <v>723</v>
      </c>
      <c r="D658" s="806" t="s">
        <v>721</v>
      </c>
      <c r="E658" s="748"/>
      <c r="F658" s="748"/>
      <c r="G658" s="748"/>
      <c r="H658" s="748"/>
      <c r="I658" s="748"/>
      <c r="J658" s="748"/>
      <c r="K658" s="748"/>
      <c r="L658" s="748"/>
      <c r="M658" s="748"/>
      <c r="N658" s="748"/>
      <c r="O658" s="748"/>
      <c r="P658" s="748"/>
      <c r="Q658" s="748"/>
      <c r="R658" s="748"/>
      <c r="S658" s="748"/>
      <c r="U658" s="820"/>
      <c r="V658" s="821" t="s">
        <v>723</v>
      </c>
      <c r="W658" s="822" t="s">
        <v>1730</v>
      </c>
      <c r="X658" s="748">
        <v>0</v>
      </c>
      <c r="Y658" s="748">
        <v>0</v>
      </c>
      <c r="Z658" s="748">
        <v>0</v>
      </c>
      <c r="AA658" s="748">
        <v>0</v>
      </c>
      <c r="AB658" s="748">
        <v>0</v>
      </c>
      <c r="AC658" s="748">
        <v>0</v>
      </c>
      <c r="AD658" s="748">
        <v>0</v>
      </c>
      <c r="AE658" s="748">
        <v>0</v>
      </c>
      <c r="AF658" s="748">
        <v>0</v>
      </c>
      <c r="AG658" s="748">
        <v>0</v>
      </c>
      <c r="AH658" s="748">
        <v>0</v>
      </c>
      <c r="AI658" s="748">
        <v>0</v>
      </c>
      <c r="AJ658" s="748">
        <v>0</v>
      </c>
      <c r="AK658" s="748">
        <v>0</v>
      </c>
      <c r="AL658" s="748">
        <v>0</v>
      </c>
    </row>
    <row r="659" spans="2:43">
      <c r="B659" s="820"/>
      <c r="C659" s="821" t="s">
        <v>724</v>
      </c>
      <c r="D659" s="826" t="s">
        <v>1732</v>
      </c>
      <c r="E659" s="748"/>
      <c r="F659" s="748"/>
      <c r="G659" s="748"/>
      <c r="H659" s="748"/>
      <c r="I659" s="748"/>
      <c r="J659" s="748"/>
      <c r="K659" s="748"/>
      <c r="L659" s="748"/>
      <c r="M659" s="748"/>
      <c r="N659" s="748"/>
      <c r="O659" s="748"/>
      <c r="P659" s="748"/>
      <c r="Q659" s="748"/>
      <c r="R659" s="748"/>
      <c r="S659" s="748"/>
      <c r="U659" s="820"/>
      <c r="V659" s="821" t="s">
        <v>724</v>
      </c>
      <c r="W659" s="822" t="s">
        <v>1730</v>
      </c>
      <c r="X659" s="748">
        <v>0</v>
      </c>
      <c r="Y659" s="748">
        <v>0</v>
      </c>
      <c r="Z659" s="748">
        <v>0</v>
      </c>
      <c r="AA659" s="748">
        <v>0</v>
      </c>
      <c r="AB659" s="748">
        <v>0</v>
      </c>
      <c r="AC659" s="748">
        <v>0</v>
      </c>
      <c r="AD659" s="748">
        <v>0</v>
      </c>
      <c r="AE659" s="748">
        <v>0</v>
      </c>
      <c r="AF659" s="748">
        <v>0</v>
      </c>
      <c r="AG659" s="748">
        <v>0</v>
      </c>
      <c r="AH659" s="748">
        <v>0</v>
      </c>
      <c r="AI659" s="748">
        <v>0</v>
      </c>
      <c r="AJ659" s="748">
        <v>0</v>
      </c>
      <c r="AK659" s="748">
        <v>0</v>
      </c>
      <c r="AL659" s="748">
        <v>0</v>
      </c>
    </row>
    <row r="660" spans="2:43">
      <c r="B660" s="806">
        <v>13</v>
      </c>
      <c r="C660" s="798" t="s">
        <v>327</v>
      </c>
      <c r="D660" s="800" t="s">
        <v>270</v>
      </c>
      <c r="E660" s="801"/>
      <c r="F660" s="801"/>
      <c r="G660" s="801"/>
      <c r="H660" s="801"/>
      <c r="I660" s="801"/>
      <c r="J660" s="801"/>
      <c r="K660" s="801"/>
      <c r="L660" s="801"/>
      <c r="M660" s="801"/>
      <c r="N660" s="801"/>
      <c r="O660" s="801"/>
      <c r="P660" s="801"/>
      <c r="Q660" s="801"/>
      <c r="R660" s="801"/>
      <c r="S660" s="801"/>
      <c r="U660" s="806"/>
      <c r="V660" s="798" t="s">
        <v>327</v>
      </c>
      <c r="W660" s="800" t="s">
        <v>270</v>
      </c>
      <c r="X660" s="801"/>
      <c r="Y660" s="801"/>
      <c r="Z660" s="801"/>
      <c r="AA660" s="801"/>
      <c r="AB660" s="801"/>
      <c r="AC660" s="801"/>
      <c r="AD660" s="801"/>
      <c r="AE660" s="801"/>
      <c r="AF660" s="801"/>
      <c r="AG660" s="801"/>
      <c r="AH660" s="801"/>
      <c r="AI660" s="801"/>
      <c r="AJ660" s="801"/>
      <c r="AK660" s="801"/>
      <c r="AL660" s="801"/>
    </row>
    <row r="661" spans="2:43" ht="15.75" customHeight="1"/>
    <row r="662" spans="2:43" ht="15.75" customHeight="1">
      <c r="B662" s="838"/>
      <c r="C662" s="838" t="s">
        <v>1736</v>
      </c>
      <c r="D662" s="838"/>
      <c r="E662" s="838"/>
      <c r="F662" s="838"/>
      <c r="G662" s="838"/>
      <c r="H662" s="838"/>
      <c r="I662" s="838"/>
      <c r="J662" s="838"/>
      <c r="K662" s="838"/>
      <c r="L662" s="838"/>
      <c r="M662" s="838"/>
      <c r="N662" s="838"/>
      <c r="O662" s="838"/>
      <c r="P662" s="838"/>
      <c r="Q662" s="838"/>
    </row>
    <row r="663" spans="2:43" ht="15.75" customHeight="1">
      <c r="B663" s="838" t="s">
        <v>1737</v>
      </c>
      <c r="C663" s="838"/>
      <c r="D663" s="838"/>
      <c r="E663" s="838">
        <v>2017</v>
      </c>
      <c r="F663" s="838">
        <v>2018</v>
      </c>
      <c r="G663" s="838">
        <v>2019</v>
      </c>
      <c r="H663" s="838">
        <v>2020</v>
      </c>
      <c r="I663" s="838">
        <v>2021</v>
      </c>
      <c r="J663" s="838">
        <v>2022</v>
      </c>
      <c r="K663" s="838">
        <v>2023</v>
      </c>
      <c r="L663" s="838">
        <v>2024</v>
      </c>
      <c r="M663" s="838">
        <v>2025</v>
      </c>
      <c r="N663" s="838">
        <v>2026</v>
      </c>
      <c r="O663" s="838">
        <v>2027</v>
      </c>
      <c r="P663" s="838">
        <v>2028</v>
      </c>
      <c r="Q663" s="838">
        <v>2029</v>
      </c>
      <c r="R663" s="838">
        <v>2030</v>
      </c>
      <c r="U663" s="799"/>
    </row>
    <row r="664" spans="2:43" ht="15.75" customHeight="1">
      <c r="B664" s="838"/>
      <c r="C664" s="839" t="s">
        <v>266</v>
      </c>
      <c r="D664" s="840" t="s">
        <v>267</v>
      </c>
      <c r="E664" s="841">
        <v>1071.8340000000001</v>
      </c>
      <c r="F664" s="841">
        <v>1245.5640000000001</v>
      </c>
      <c r="G664" s="841">
        <v>1126.932</v>
      </c>
      <c r="H664" s="841">
        <v>1119.819</v>
      </c>
      <c r="I664" s="841">
        <v>1216.2329999999999</v>
      </c>
      <c r="J664" s="841">
        <v>934.92</v>
      </c>
      <c r="K664" s="841">
        <v>932.46799999999996</v>
      </c>
      <c r="L664" s="842">
        <v>1319.8364245321663</v>
      </c>
      <c r="M664" s="842">
        <v>1318.3737708553529</v>
      </c>
      <c r="N664" s="842">
        <v>1317.1325708974623</v>
      </c>
      <c r="O664" s="842">
        <v>1315.9040780188129</v>
      </c>
      <c r="P664" s="842">
        <v>1314.6882922194056</v>
      </c>
      <c r="Q664" s="842">
        <v>1313.4852134992402</v>
      </c>
      <c r="R664" s="842">
        <v>1312.294841858316</v>
      </c>
      <c r="S664" s="801"/>
      <c r="V664" s="772" t="s">
        <v>266</v>
      </c>
      <c r="W664" s="800" t="s">
        <v>1730</v>
      </c>
      <c r="X664" s="742">
        <v>1246.542942</v>
      </c>
      <c r="Y664" s="742">
        <v>1448.5909320000001</v>
      </c>
      <c r="Z664" s="742">
        <v>1310.6219160000001</v>
      </c>
      <c r="AA664" s="742">
        <v>1302.3494969999999</v>
      </c>
      <c r="AB664" s="742">
        <v>1414.478979</v>
      </c>
      <c r="AC664" s="742">
        <v>1087.31196</v>
      </c>
      <c r="AD664" s="742">
        <v>1084.460284</v>
      </c>
      <c r="AE664" s="742">
        <v>1534.9697617309096</v>
      </c>
      <c r="AF664" s="742">
        <v>1533.2686955047755</v>
      </c>
      <c r="AG664" s="742">
        <v>1531.8251799537486</v>
      </c>
      <c r="AH664" s="742">
        <v>1530.3964427358794</v>
      </c>
      <c r="AI664" s="742">
        <v>1528.9824838511688</v>
      </c>
      <c r="AJ664" s="742">
        <v>1527.5833032996163</v>
      </c>
      <c r="AK664" s="742">
        <v>1526.1989010812215</v>
      </c>
      <c r="AL664" s="742">
        <v>0</v>
      </c>
    </row>
    <row r="665" spans="2:43" ht="15.75" customHeight="1">
      <c r="B665" s="843"/>
      <c r="C665" s="843"/>
      <c r="D665" s="843"/>
      <c r="E665" s="843"/>
      <c r="F665" s="843"/>
      <c r="G665" s="843"/>
      <c r="H665" s="843"/>
      <c r="I665" s="843"/>
      <c r="J665" s="843"/>
      <c r="K665" s="843"/>
      <c r="L665" s="843"/>
      <c r="M665" s="843"/>
      <c r="N665" s="843"/>
      <c r="O665" s="843"/>
      <c r="P665" s="843"/>
      <c r="Q665" s="843"/>
      <c r="AK665" s="844"/>
      <c r="AL665" s="844"/>
      <c r="AM665" s="845"/>
      <c r="AN665" s="845"/>
      <c r="AO665" s="845"/>
      <c r="AP665" s="845"/>
      <c r="AQ665" s="845"/>
    </row>
    <row r="666" spans="2:43" ht="15.75" customHeight="1">
      <c r="B666" s="838"/>
      <c r="C666" s="838"/>
      <c r="D666" s="838"/>
      <c r="E666" s="843"/>
      <c r="F666" s="843"/>
      <c r="G666" s="843"/>
      <c r="H666" s="843"/>
      <c r="I666" s="843"/>
      <c r="J666" s="843"/>
      <c r="K666" s="843"/>
      <c r="L666" s="843"/>
      <c r="M666" s="843"/>
      <c r="N666" s="843"/>
      <c r="O666" s="843"/>
      <c r="P666" s="843"/>
      <c r="Q666" s="843"/>
      <c r="T666" s="799"/>
      <c r="V666" s="846" t="s">
        <v>1738</v>
      </c>
    </row>
    <row r="667" spans="2:43" ht="15.75" customHeight="1">
      <c r="B667" s="843"/>
      <c r="C667" s="838" t="s">
        <v>1739</v>
      </c>
      <c r="D667" s="838"/>
      <c r="E667" s="843"/>
      <c r="F667" s="843"/>
      <c r="G667" s="843"/>
      <c r="H667" s="843"/>
      <c r="I667" s="843"/>
      <c r="J667" s="843"/>
      <c r="K667" s="843"/>
      <c r="L667" s="843"/>
      <c r="M667" s="843"/>
      <c r="N667" s="843"/>
      <c r="O667" s="843"/>
      <c r="P667" s="843"/>
      <c r="Q667" s="843"/>
      <c r="T667" s="847"/>
      <c r="V667" s="848" t="s">
        <v>1740</v>
      </c>
      <c r="W667" s="848" t="s">
        <v>1741</v>
      </c>
      <c r="X667" s="848">
        <v>2017</v>
      </c>
      <c r="Y667" s="848">
        <v>2018</v>
      </c>
      <c r="Z667" s="848">
        <v>2019</v>
      </c>
      <c r="AA667" s="848">
        <v>2020</v>
      </c>
      <c r="AB667" s="847">
        <v>2021</v>
      </c>
      <c r="AC667" s="848">
        <v>2022</v>
      </c>
      <c r="AD667" s="848">
        <v>2023</v>
      </c>
      <c r="AE667" s="848">
        <v>2024</v>
      </c>
      <c r="AF667" s="848">
        <v>2025</v>
      </c>
      <c r="AG667" s="848">
        <v>2026</v>
      </c>
      <c r="AH667" s="848">
        <v>2027</v>
      </c>
      <c r="AI667" s="848">
        <v>2028</v>
      </c>
      <c r="AJ667" s="848">
        <v>2029</v>
      </c>
      <c r="AK667" s="848">
        <v>2030</v>
      </c>
    </row>
    <row r="668" spans="2:43" ht="15.75" customHeight="1">
      <c r="B668" s="843"/>
      <c r="C668" s="838" t="s">
        <v>1742</v>
      </c>
      <c r="D668" s="838"/>
      <c r="E668" s="843"/>
      <c r="F668" s="843"/>
      <c r="G668" s="843"/>
      <c r="H668" s="843"/>
      <c r="I668" s="843"/>
      <c r="J668" s="843"/>
      <c r="K668" s="843"/>
      <c r="L668" s="843"/>
      <c r="M668" s="843"/>
      <c r="N668" s="843"/>
      <c r="O668" s="843"/>
      <c r="P668" s="843"/>
      <c r="Q668" s="843"/>
      <c r="T668" s="849"/>
      <c r="U668" s="850"/>
      <c r="V668" s="850" t="s">
        <v>1744</v>
      </c>
      <c r="W668" s="822" t="s">
        <v>1730</v>
      </c>
      <c r="X668" s="851">
        <v>12003.902154140256</v>
      </c>
      <c r="Y668" s="851">
        <v>13260.597123300015</v>
      </c>
      <c r="Z668" s="851">
        <v>11148.999566585229</v>
      </c>
      <c r="AA668" s="851">
        <v>11968.736430967079</v>
      </c>
      <c r="AB668" s="852">
        <v>9514.1583419672224</v>
      </c>
      <c r="AC668" s="851">
        <v>10223.295650356129</v>
      </c>
      <c r="AD668" s="851">
        <v>9353.204436224898</v>
      </c>
      <c r="AE668" s="851">
        <v>13206.144450681404</v>
      </c>
      <c r="AF668" s="851">
        <v>13261.61885512138</v>
      </c>
      <c r="AG668" s="851">
        <v>13374.28360498793</v>
      </c>
      <c r="AH668" s="851">
        <v>13503.957890530977</v>
      </c>
      <c r="AI668" s="851">
        <v>13650.308761721433</v>
      </c>
      <c r="AJ668" s="851">
        <v>13812.990347999023</v>
      </c>
      <c r="AK668" s="851">
        <v>13991.684058399856</v>
      </c>
      <c r="AL668" s="853">
        <v>0.47061711141406393</v>
      </c>
    </row>
    <row r="669" spans="2:43" ht="15.75" customHeight="1">
      <c r="B669" s="843"/>
      <c r="C669" s="854" t="s">
        <v>1740</v>
      </c>
      <c r="D669" s="855">
        <v>2017</v>
      </c>
      <c r="E669" s="855">
        <v>2018</v>
      </c>
      <c r="F669" s="855">
        <v>2019</v>
      </c>
      <c r="G669" s="855">
        <v>2020</v>
      </c>
      <c r="H669" s="855">
        <v>2021</v>
      </c>
      <c r="I669" s="855">
        <v>2022</v>
      </c>
      <c r="J669" s="855">
        <v>2023</v>
      </c>
      <c r="K669" s="855">
        <v>2024</v>
      </c>
      <c r="L669" s="855">
        <v>2025</v>
      </c>
      <c r="M669" s="855">
        <v>2026</v>
      </c>
      <c r="N669" s="855">
        <v>2027</v>
      </c>
      <c r="O669" s="855">
        <v>2028</v>
      </c>
      <c r="P669" s="855">
        <v>2029</v>
      </c>
      <c r="Q669" s="855">
        <v>2030</v>
      </c>
      <c r="T669" s="849"/>
      <c r="U669" s="850"/>
      <c r="V669" s="850" t="s">
        <v>1746</v>
      </c>
      <c r="W669" s="822" t="s">
        <v>1730</v>
      </c>
      <c r="X669" s="856">
        <v>106260.723598</v>
      </c>
      <c r="Y669" s="856">
        <v>113985.54920000001</v>
      </c>
      <c r="Z669" s="856">
        <v>104517.619448</v>
      </c>
      <c r="AA669" s="856">
        <v>100154.60982900001</v>
      </c>
      <c r="AB669" s="852">
        <v>111080.34703800001</v>
      </c>
      <c r="AC669" s="856">
        <v>97611.426632000032</v>
      </c>
      <c r="AD669" s="856">
        <v>94220.737373000011</v>
      </c>
      <c r="AE669" s="856">
        <v>114707.20820271142</v>
      </c>
      <c r="AF669" s="856">
        <v>114213.01236035321</v>
      </c>
      <c r="AG669" s="856">
        <v>113900.30217733403</v>
      </c>
      <c r="AH669" s="856">
        <v>113609.96036969473</v>
      </c>
      <c r="AI669" s="856">
        <v>113339.40035252998</v>
      </c>
      <c r="AJ669" s="856">
        <v>113086.6212121618</v>
      </c>
      <c r="AK669" s="856">
        <v>112850.03996724979</v>
      </c>
      <c r="AL669" s="853">
        <v>1.5931647464554447E-2</v>
      </c>
    </row>
    <row r="670" spans="2:43" ht="15.75" customHeight="1">
      <c r="B670" s="857">
        <v>0.1658806928319968</v>
      </c>
      <c r="C670" s="858" t="s">
        <v>1747</v>
      </c>
      <c r="D670" s="859">
        <v>2405</v>
      </c>
      <c r="E670" s="859">
        <v>2263.1</v>
      </c>
      <c r="F670" s="859">
        <v>2334.0500000000002</v>
      </c>
      <c r="G670" s="859">
        <v>2334.0500000000002</v>
      </c>
      <c r="H670" s="859">
        <v>2334.0500000000002</v>
      </c>
      <c r="I670" s="859">
        <v>2312.7650000000012</v>
      </c>
      <c r="J670" s="859">
        <v>2305.67</v>
      </c>
      <c r="K670" s="859">
        <v>2333.0536250000023</v>
      </c>
      <c r="L670" s="859">
        <v>2343.350102187499</v>
      </c>
      <c r="M670" s="859">
        <v>2354.6873282333336</v>
      </c>
      <c r="N670" s="859">
        <v>2366.873694336171</v>
      </c>
      <c r="O670" s="859">
        <v>2379.7687189799967</v>
      </c>
      <c r="P670" s="859">
        <v>2393.2661445866638</v>
      </c>
      <c r="Q670" s="859">
        <v>2407.2835138343958</v>
      </c>
      <c r="T670" s="849"/>
      <c r="U670" s="850"/>
      <c r="V670" s="850" t="s">
        <v>1749</v>
      </c>
      <c r="W670" s="822" t="s">
        <v>1730</v>
      </c>
      <c r="X670" s="860">
        <v>18216.642782245701</v>
      </c>
      <c r="Y670" s="860">
        <v>17410.56247130621</v>
      </c>
      <c r="Z670" s="860">
        <v>20316.738740560806</v>
      </c>
      <c r="AA670" s="860">
        <v>15774.378304851369</v>
      </c>
      <c r="AB670" s="861">
        <v>20294.127868022217</v>
      </c>
      <c r="AC670" s="860">
        <v>16169.279858673774</v>
      </c>
      <c r="AD670" s="860">
        <v>19073.496123256406</v>
      </c>
      <c r="AE670" s="860">
        <v>20294.066940649416</v>
      </c>
      <c r="AF670" s="860">
        <v>19911.741777127467</v>
      </c>
      <c r="AG670" s="860">
        <v>21989.874593296503</v>
      </c>
      <c r="AH670" s="860">
        <v>21193.041397694287</v>
      </c>
      <c r="AI670" s="860">
        <v>20957.603222457587</v>
      </c>
      <c r="AJ670" s="860">
        <v>20723.198711566809</v>
      </c>
      <c r="AK670" s="860">
        <v>20489.82786502186</v>
      </c>
      <c r="AL670" s="853">
        <v>9.6431834012443967E-3</v>
      </c>
    </row>
    <row r="671" spans="2:43" ht="15.75" customHeight="1">
      <c r="B671" s="857">
        <v>3.7221437097277985E-3</v>
      </c>
      <c r="C671" s="858" t="s">
        <v>1706</v>
      </c>
      <c r="D671" s="859">
        <v>48.7</v>
      </c>
      <c r="E671" s="859">
        <v>45.088000000000001</v>
      </c>
      <c r="F671" s="859">
        <v>39.333999999999996</v>
      </c>
      <c r="G671" s="859">
        <v>29.052</v>
      </c>
      <c r="H671" s="859">
        <v>52.373000000000005</v>
      </c>
      <c r="I671" s="859">
        <v>63.710999999999999</v>
      </c>
      <c r="J671" s="859">
        <v>20.75</v>
      </c>
      <c r="K671" s="859">
        <v>46.192061243312573</v>
      </c>
      <c r="L671" s="859">
        <v>47.140311073840564</v>
      </c>
      <c r="M671" s="859">
        <v>48.868451420215379</v>
      </c>
      <c r="N671" s="859">
        <v>51.024254003785444</v>
      </c>
      <c r="O671" s="859">
        <v>53.593640107820207</v>
      </c>
      <c r="P671" s="859">
        <v>56.56056253958905</v>
      </c>
      <c r="Q671" s="859">
        <v>59.909436156337946</v>
      </c>
      <c r="T671" s="849"/>
      <c r="U671" s="850"/>
      <c r="V671" s="850" t="s">
        <v>1751</v>
      </c>
      <c r="W671" s="822" t="s">
        <v>1730</v>
      </c>
      <c r="X671" s="856">
        <v>3593.991329946783</v>
      </c>
      <c r="Y671" s="856">
        <v>3632.2240554059645</v>
      </c>
      <c r="Z671" s="856">
        <v>3566.4947848549468</v>
      </c>
      <c r="AA671" s="856">
        <v>3513.7751592903155</v>
      </c>
      <c r="AB671" s="852">
        <v>3561.1205655727158</v>
      </c>
      <c r="AC671" s="856">
        <v>3442.7424021271481</v>
      </c>
      <c r="AD671" s="856">
        <v>3265.9368457629416</v>
      </c>
      <c r="AE671" s="856">
        <v>3491.066948789382</v>
      </c>
      <c r="AF671" s="856">
        <v>3468.6329193460233</v>
      </c>
      <c r="AG671" s="856">
        <v>3453.9568140457345</v>
      </c>
      <c r="AH671" s="856">
        <v>3460.5135306754569</v>
      </c>
      <c r="AI671" s="856">
        <v>3491.6926277409289</v>
      </c>
      <c r="AJ671" s="856">
        <v>3532.6231509062604</v>
      </c>
      <c r="AK671" s="856">
        <v>3577.1782091498867</v>
      </c>
      <c r="AL671" s="853">
        <v>4.5091547116963247E-3</v>
      </c>
    </row>
    <row r="672" spans="2:43" ht="15.75" customHeight="1">
      <c r="B672" s="857">
        <v>0.11688794871311958</v>
      </c>
      <c r="C672" s="858" t="s">
        <v>1093</v>
      </c>
      <c r="D672" s="859">
        <v>1672.9</v>
      </c>
      <c r="E672" s="859">
        <v>1592.3</v>
      </c>
      <c r="F672" s="859">
        <v>1632.6</v>
      </c>
      <c r="G672" s="859">
        <v>1632.5999999999997</v>
      </c>
      <c r="H672" s="859">
        <v>1644.6899999999998</v>
      </c>
      <c r="I672" s="859">
        <v>1638.2419999999997</v>
      </c>
      <c r="J672" s="859">
        <v>1607.2915999999996</v>
      </c>
      <c r="K672" s="859">
        <v>1635.0179999999991</v>
      </c>
      <c r="L672" s="859">
        <v>1637.9886857142847</v>
      </c>
      <c r="M672" s="859">
        <v>1640.9593714285711</v>
      </c>
      <c r="N672" s="859">
        <v>1643.9300571428566</v>
      </c>
      <c r="O672" s="859">
        <v>1646.9007428571422</v>
      </c>
      <c r="P672" s="859">
        <v>1649.8714285714277</v>
      </c>
      <c r="Q672" s="859">
        <v>1652.8421142857133</v>
      </c>
      <c r="T672" s="849"/>
      <c r="U672" s="850"/>
      <c r="V672" s="850" t="s">
        <v>1753</v>
      </c>
      <c r="W672" s="822" t="s">
        <v>1730</v>
      </c>
      <c r="X672" s="856">
        <v>3587.7636153705307</v>
      </c>
      <c r="Y672" s="856">
        <v>3599.2048061438722</v>
      </c>
      <c r="Z672" s="856">
        <v>3477.8470586304711</v>
      </c>
      <c r="AA672" s="856">
        <v>3500.7224421179635</v>
      </c>
      <c r="AB672" s="852">
        <v>3198.5039234109909</v>
      </c>
      <c r="AC672" s="856">
        <v>2631.2053864869986</v>
      </c>
      <c r="AD672" s="856">
        <v>2336.3474224486149</v>
      </c>
      <c r="AE672" s="856">
        <v>3357.6434986697841</v>
      </c>
      <c r="AF672" s="856">
        <v>3374.4034433401694</v>
      </c>
      <c r="AG672" s="856">
        <v>3410.8187949544044</v>
      </c>
      <c r="AH672" s="856">
        <v>3427.948024462733</v>
      </c>
      <c r="AI672" s="856">
        <v>3431.5493627089436</v>
      </c>
      <c r="AJ672" s="856">
        <v>3439.6003201023668</v>
      </c>
      <c r="AK672" s="856">
        <v>3481.2124185835896</v>
      </c>
      <c r="AL672" s="853">
        <v>8.8387728119810785E-2</v>
      </c>
    </row>
    <row r="673" spans="2:38" ht="15.75" customHeight="1">
      <c r="B673" s="857">
        <v>0.69673494233210875</v>
      </c>
      <c r="C673" s="858" t="s">
        <v>1545</v>
      </c>
      <c r="D673" s="859">
        <v>9156.2729999999992</v>
      </c>
      <c r="E673" s="859">
        <v>10188.42</v>
      </c>
      <c r="F673" s="859">
        <v>9178.7479999999996</v>
      </c>
      <c r="G673" s="859">
        <v>8482.5990000000002</v>
      </c>
      <c r="H673" s="859">
        <v>9803.5169999999998</v>
      </c>
      <c r="I673" s="859">
        <v>8022.0739999999996</v>
      </c>
      <c r="J673" s="859">
        <v>7924.2209999999995</v>
      </c>
      <c r="K673" s="859">
        <v>10537.318997819018</v>
      </c>
      <c r="L673" s="859">
        <v>10453.995855679836</v>
      </c>
      <c r="M673" s="859">
        <v>10640.736332013334</v>
      </c>
      <c r="N673" s="859">
        <v>10521.994491797996</v>
      </c>
      <c r="O673" s="859">
        <v>10463.539998594088</v>
      </c>
      <c r="P673" s="859">
        <v>10405.696456659338</v>
      </c>
      <c r="Q673" s="859">
        <v>10348.46386599373</v>
      </c>
      <c r="T673" s="849"/>
      <c r="U673" s="850"/>
      <c r="V673" s="850" t="s">
        <v>1755</v>
      </c>
      <c r="W673" s="822" t="s">
        <v>1730</v>
      </c>
      <c r="X673" s="856">
        <v>250.42441008391495</v>
      </c>
      <c r="Y673" s="856">
        <v>254.94527316350164</v>
      </c>
      <c r="Z673" s="856">
        <v>248.7404876356527</v>
      </c>
      <c r="AA673" s="856">
        <v>231.79483739053643</v>
      </c>
      <c r="AB673" s="852">
        <v>297.33212684206501</v>
      </c>
      <c r="AC673" s="856">
        <v>128.09969238628995</v>
      </c>
      <c r="AD673" s="856">
        <v>136.07816736981729</v>
      </c>
      <c r="AE673" s="856">
        <v>271.63642783882506</v>
      </c>
      <c r="AF673" s="856">
        <v>278.70414774114585</v>
      </c>
      <c r="AG673" s="856">
        <v>286.49974699554906</v>
      </c>
      <c r="AH673" s="856">
        <v>288.8613604107195</v>
      </c>
      <c r="AI673" s="856">
        <v>284.47637300480329</v>
      </c>
      <c r="AJ673" s="856">
        <v>295.65838778335035</v>
      </c>
      <c r="AK673" s="856">
        <v>302.80686672952476</v>
      </c>
      <c r="AL673" s="853">
        <v>1.8412877026127032E-2</v>
      </c>
    </row>
    <row r="674" spans="2:38" ht="15.75" customHeight="1">
      <c r="B674" s="857"/>
      <c r="C674" s="858"/>
      <c r="D674" s="859">
        <v>0</v>
      </c>
      <c r="E674" s="859">
        <v>0</v>
      </c>
      <c r="F674" s="859">
        <v>0</v>
      </c>
      <c r="G674" s="859">
        <v>0</v>
      </c>
      <c r="H674" s="859">
        <v>0</v>
      </c>
      <c r="I674" s="859">
        <v>0</v>
      </c>
      <c r="J674" s="859">
        <v>0</v>
      </c>
      <c r="K674" s="859">
        <v>0</v>
      </c>
      <c r="L674" s="859">
        <v>0</v>
      </c>
      <c r="M674" s="859">
        <v>0</v>
      </c>
      <c r="N674" s="859">
        <v>0</v>
      </c>
      <c r="O674" s="859">
        <v>0</v>
      </c>
      <c r="P674" s="859">
        <v>0</v>
      </c>
      <c r="Q674" s="859">
        <v>0</v>
      </c>
      <c r="T674" s="862"/>
      <c r="V674" s="850" t="s">
        <v>1756</v>
      </c>
      <c r="W674" s="822" t="s">
        <v>1730</v>
      </c>
      <c r="X674" s="856">
        <v>0</v>
      </c>
      <c r="Y674" s="856">
        <v>0</v>
      </c>
      <c r="Z674" s="856">
        <v>0</v>
      </c>
      <c r="AA674" s="856">
        <v>0</v>
      </c>
      <c r="AB674" s="852">
        <v>0</v>
      </c>
      <c r="AC674" s="856">
        <v>0</v>
      </c>
      <c r="AD674" s="856">
        <v>0</v>
      </c>
      <c r="AE674" s="856">
        <v>0</v>
      </c>
      <c r="AF674" s="856">
        <v>0</v>
      </c>
      <c r="AG674" s="856">
        <v>0</v>
      </c>
      <c r="AH674" s="856">
        <v>0</v>
      </c>
      <c r="AI674" s="856">
        <v>0</v>
      </c>
      <c r="AJ674" s="856">
        <v>0</v>
      </c>
      <c r="AK674" s="856">
        <v>0</v>
      </c>
    </row>
    <row r="675" spans="2:38" ht="15.75" customHeight="1">
      <c r="B675" s="857"/>
      <c r="C675" s="858"/>
      <c r="D675" s="859">
        <v>0</v>
      </c>
      <c r="E675" s="859">
        <v>0</v>
      </c>
      <c r="F675" s="859">
        <v>0</v>
      </c>
      <c r="G675" s="859">
        <v>0</v>
      </c>
      <c r="H675" s="859">
        <v>0</v>
      </c>
      <c r="I675" s="859">
        <v>0</v>
      </c>
      <c r="J675" s="859">
        <v>0</v>
      </c>
      <c r="K675" s="859">
        <v>0</v>
      </c>
      <c r="L675" s="859">
        <v>0</v>
      </c>
      <c r="M675" s="859">
        <v>0</v>
      </c>
      <c r="N675" s="859">
        <v>0</v>
      </c>
      <c r="O675" s="859">
        <v>0</v>
      </c>
      <c r="P675" s="859">
        <v>0</v>
      </c>
      <c r="Q675" s="859">
        <v>0</v>
      </c>
      <c r="T675" s="863"/>
      <c r="V675" s="864" t="s">
        <v>1096</v>
      </c>
      <c r="W675" s="865" t="s">
        <v>1730</v>
      </c>
      <c r="X675" s="866">
        <v>143913.44788978717</v>
      </c>
      <c r="Y675" s="866">
        <v>152143.08292931959</v>
      </c>
      <c r="Z675" s="866">
        <v>143276.4400862671</v>
      </c>
      <c r="AA675" s="866">
        <v>135144.01700361728</v>
      </c>
      <c r="AB675" s="867">
        <v>147945.58986381523</v>
      </c>
      <c r="AC675" s="866">
        <v>130206.04962203036</v>
      </c>
      <c r="AD675" s="866">
        <v>128385.8003680627</v>
      </c>
      <c r="AE675" s="866">
        <v>155327.76646934022</v>
      </c>
      <c r="AF675" s="866">
        <v>154508.1135030294</v>
      </c>
      <c r="AG675" s="866">
        <v>156415.73573161411</v>
      </c>
      <c r="AH675" s="866">
        <v>155484.28257346892</v>
      </c>
      <c r="AI675" s="866">
        <v>155155.03070016368</v>
      </c>
      <c r="AJ675" s="866">
        <v>154890.6921305196</v>
      </c>
      <c r="AK675" s="866">
        <v>154692.74938513452</v>
      </c>
      <c r="AL675" s="853">
        <v>4.5605681977611445E-2</v>
      </c>
    </row>
    <row r="676" spans="2:38" ht="15.75" customHeight="1">
      <c r="B676" s="857"/>
      <c r="C676" s="858"/>
      <c r="D676" s="859">
        <v>0</v>
      </c>
      <c r="E676" s="859">
        <v>0</v>
      </c>
      <c r="F676" s="859">
        <v>0</v>
      </c>
      <c r="G676" s="859">
        <v>0</v>
      </c>
      <c r="H676" s="859">
        <v>0</v>
      </c>
      <c r="I676" s="859">
        <v>0</v>
      </c>
      <c r="J676" s="859">
        <v>0</v>
      </c>
      <c r="K676" s="859">
        <v>0</v>
      </c>
      <c r="L676" s="859">
        <v>0</v>
      </c>
      <c r="M676" s="859">
        <v>0</v>
      </c>
      <c r="N676" s="859">
        <v>0</v>
      </c>
      <c r="O676" s="859">
        <v>0</v>
      </c>
      <c r="P676" s="859">
        <v>0</v>
      </c>
      <c r="Q676" s="859">
        <v>0</v>
      </c>
      <c r="AK676" s="819">
        <v>6747.1595213192923</v>
      </c>
    </row>
    <row r="677" spans="2:38" ht="15.75" customHeight="1">
      <c r="B677" s="857">
        <v>1.6774272413046971E-2</v>
      </c>
      <c r="C677" s="858" t="s">
        <v>1095</v>
      </c>
      <c r="D677" s="859">
        <v>67.2</v>
      </c>
      <c r="E677" s="859">
        <v>392</v>
      </c>
      <c r="F677" s="859">
        <v>163.30000000000001</v>
      </c>
      <c r="G677" s="859">
        <v>187.97500000000002</v>
      </c>
      <c r="H677" s="859">
        <v>236.02500000000146</v>
      </c>
      <c r="I677" s="859">
        <v>249.38750000000073</v>
      </c>
      <c r="J677" s="859">
        <v>262.75</v>
      </c>
      <c r="K677" s="859">
        <v>276.11249999999563</v>
      </c>
      <c r="L677" s="859">
        <v>289.47499999999854</v>
      </c>
      <c r="M677" s="859">
        <v>302.83749999999418</v>
      </c>
      <c r="N677" s="859">
        <v>316.19999999999709</v>
      </c>
      <c r="O677" s="859">
        <v>329.56249999999636</v>
      </c>
      <c r="P677" s="859">
        <v>342.92499999999563</v>
      </c>
      <c r="Q677" s="859">
        <v>356.28749999999854</v>
      </c>
      <c r="T677" s="799"/>
      <c r="V677" s="846" t="s">
        <v>1757</v>
      </c>
      <c r="AK677" s="868">
        <v>4.5605681977611445E-2</v>
      </c>
    </row>
    <row r="678" spans="2:38" ht="15.75" customHeight="1">
      <c r="B678" s="843"/>
      <c r="C678" s="869" t="s">
        <v>1758</v>
      </c>
      <c r="D678" s="870">
        <v>13350.073</v>
      </c>
      <c r="E678" s="870">
        <v>14480.907999999999</v>
      </c>
      <c r="F678" s="870">
        <v>13348.031999999999</v>
      </c>
      <c r="G678" s="870">
        <v>12666.276</v>
      </c>
      <c r="H678" s="870">
        <v>14070.655000000002</v>
      </c>
      <c r="I678" s="870">
        <v>12286.179500000002</v>
      </c>
      <c r="J678" s="870">
        <v>12120.6826</v>
      </c>
      <c r="K678" s="870">
        <v>14827.695184062328</v>
      </c>
      <c r="L678" s="870">
        <v>14771.949954655458</v>
      </c>
      <c r="M678" s="870">
        <v>14988.088983095447</v>
      </c>
      <c r="N678" s="870">
        <v>14900.022497280806</v>
      </c>
      <c r="O678" s="870">
        <v>14873.365600539044</v>
      </c>
      <c r="P678" s="870">
        <v>14848.319592357015</v>
      </c>
      <c r="Q678" s="870">
        <v>14824.786430270175</v>
      </c>
      <c r="T678" s="847"/>
      <c r="V678" s="848" t="s">
        <v>1759</v>
      </c>
      <c r="W678" s="848" t="s">
        <v>1741</v>
      </c>
      <c r="X678" s="848">
        <v>2017</v>
      </c>
      <c r="Y678" s="848">
        <v>2018</v>
      </c>
      <c r="Z678" s="848">
        <v>2019</v>
      </c>
      <c r="AA678" s="848">
        <v>2020</v>
      </c>
      <c r="AB678" s="847">
        <v>2021</v>
      </c>
      <c r="AC678" s="848">
        <v>2022</v>
      </c>
      <c r="AD678" s="848">
        <v>2023</v>
      </c>
      <c r="AE678" s="848">
        <v>2024</v>
      </c>
      <c r="AF678" s="848">
        <v>2025</v>
      </c>
      <c r="AG678" s="848">
        <v>2026</v>
      </c>
      <c r="AH678" s="848">
        <v>2027</v>
      </c>
      <c r="AI678" s="848">
        <v>2028</v>
      </c>
      <c r="AJ678" s="848">
        <v>2029</v>
      </c>
      <c r="AK678" s="848">
        <v>2030</v>
      </c>
    </row>
    <row r="679" spans="2:38" ht="15.75" customHeight="1">
      <c r="B679" s="843"/>
      <c r="C679" s="838"/>
      <c r="D679" s="871"/>
      <c r="E679" s="843"/>
      <c r="F679" s="843"/>
      <c r="G679" s="843"/>
      <c r="H679" s="843"/>
      <c r="I679" s="843"/>
      <c r="J679" s="843"/>
      <c r="K679" s="843"/>
      <c r="L679" s="843"/>
      <c r="M679" s="843"/>
      <c r="N679" s="843"/>
      <c r="O679" s="843"/>
      <c r="P679" s="843"/>
      <c r="Q679" s="843"/>
      <c r="T679" s="862"/>
      <c r="V679" s="850" t="s">
        <v>1760</v>
      </c>
      <c r="W679" s="822" t="s">
        <v>1730</v>
      </c>
      <c r="X679" s="856">
        <v>125357.18547000001</v>
      </c>
      <c r="Y679" s="856">
        <v>135975.72612000001</v>
      </c>
      <c r="Z679" s="856">
        <v>125338.02047999999</v>
      </c>
      <c r="AA679" s="856">
        <v>118936.33164000002</v>
      </c>
      <c r="AB679" s="852">
        <v>132123.45045</v>
      </c>
      <c r="AC679" s="856">
        <v>115367.22550500002</v>
      </c>
      <c r="AD679" s="856">
        <v>113813.20961400001</v>
      </c>
      <c r="AE679" s="856">
        <v>139232.05777834528</v>
      </c>
      <c r="AF679" s="856">
        <v>138708.61007421478</v>
      </c>
      <c r="AG679" s="856">
        <v>140738.15555126627</v>
      </c>
      <c r="AH679" s="856">
        <v>139911.21124946675</v>
      </c>
      <c r="AI679" s="856">
        <v>139660.90298906161</v>
      </c>
      <c r="AJ679" s="856">
        <v>139425.72097223235</v>
      </c>
      <c r="AK679" s="856">
        <v>139204.74458023693</v>
      </c>
    </row>
    <row r="680" spans="2:38" ht="15.75" customHeight="1">
      <c r="B680" s="843"/>
      <c r="C680" s="843"/>
      <c r="D680" s="843"/>
      <c r="E680" s="843"/>
      <c r="F680" s="843"/>
      <c r="G680" s="843"/>
      <c r="H680" s="843"/>
      <c r="I680" s="843"/>
      <c r="J680" s="843"/>
      <c r="K680" s="843"/>
      <c r="L680" s="843"/>
      <c r="M680" s="843"/>
      <c r="N680" s="843"/>
      <c r="O680" s="843"/>
      <c r="P680" s="843"/>
      <c r="Q680" s="843"/>
      <c r="T680" s="862"/>
      <c r="V680" s="850" t="s">
        <v>1761</v>
      </c>
      <c r="W680" s="822" t="s">
        <v>1730</v>
      </c>
      <c r="X680" s="856">
        <v>37643.926166666664</v>
      </c>
      <c r="Y680" s="856">
        <v>37692.534</v>
      </c>
      <c r="Z680" s="856">
        <v>38669.082999999999</v>
      </c>
      <c r="AA680" s="856">
        <v>37408.035166666668</v>
      </c>
      <c r="AB680" s="852">
        <v>38055.976333333369</v>
      </c>
      <c r="AC680" s="856">
        <v>37336.603333333354</v>
      </c>
      <c r="AD680" s="856">
        <v>37193.352333333445</v>
      </c>
      <c r="AE680" s="856">
        <v>39353.513035315962</v>
      </c>
      <c r="AF680" s="856">
        <v>39531.080427220986</v>
      </c>
      <c r="AG680" s="856">
        <v>39848.076793885091</v>
      </c>
      <c r="AH680" s="856">
        <v>40191.474937965657</v>
      </c>
      <c r="AI680" s="856">
        <v>40561.891590428306</v>
      </c>
      <c r="AJ680" s="856">
        <v>40965.613063034711</v>
      </c>
      <c r="AK680" s="856">
        <v>41375.979596708174</v>
      </c>
    </row>
    <row r="681" spans="2:38" ht="15.75" customHeight="1">
      <c r="B681" s="843"/>
      <c r="C681" s="843"/>
      <c r="D681" s="843"/>
      <c r="E681" s="843"/>
      <c r="F681" s="843"/>
      <c r="G681" s="843"/>
      <c r="H681" s="843"/>
      <c r="I681" s="843"/>
      <c r="J681" s="843"/>
      <c r="K681" s="843"/>
      <c r="L681" s="843"/>
      <c r="M681" s="843"/>
      <c r="N681" s="843"/>
      <c r="O681" s="843"/>
      <c r="P681" s="843"/>
      <c r="Q681" s="843"/>
      <c r="T681" s="849"/>
      <c r="V681" s="850" t="s">
        <v>1762</v>
      </c>
      <c r="W681" s="822" t="s">
        <v>1730</v>
      </c>
      <c r="X681" s="856">
        <v>3714.9349058486418</v>
      </c>
      <c r="Y681" s="856">
        <v>3791.8538215344715</v>
      </c>
      <c r="Z681" s="856">
        <v>4014.6361195776162</v>
      </c>
      <c r="AA681" s="856">
        <v>2944.5791988572601</v>
      </c>
      <c r="AB681" s="852">
        <v>3162.3984518560592</v>
      </c>
      <c r="AC681" s="856">
        <v>2884.4433634819538</v>
      </c>
      <c r="AD681" s="856">
        <v>2967.8730400000004</v>
      </c>
      <c r="AE681" s="856">
        <v>3421.8368557748249</v>
      </c>
      <c r="AF681" s="856">
        <v>3337.1383698671457</v>
      </c>
      <c r="AG681" s="856">
        <v>3289.9349757577438</v>
      </c>
      <c r="AH681" s="856">
        <v>3229.7615214705702</v>
      </c>
      <c r="AI681" s="856">
        <v>3162.4091017171149</v>
      </c>
      <c r="AJ681" s="856">
        <v>3105.8025802669977</v>
      </c>
      <c r="AK681" s="856">
        <v>3088.9669275135288</v>
      </c>
    </row>
    <row r="682" spans="2:38" ht="15.75" customHeight="1">
      <c r="B682" s="843"/>
      <c r="C682" s="838"/>
      <c r="D682" s="871"/>
      <c r="E682" s="857"/>
      <c r="F682" s="843"/>
      <c r="G682" s="843"/>
      <c r="H682" s="843"/>
      <c r="I682" s="843"/>
      <c r="J682" s="843"/>
      <c r="K682" s="843"/>
      <c r="L682" s="843"/>
      <c r="M682" s="843"/>
      <c r="N682" s="843"/>
      <c r="O682" s="843"/>
      <c r="P682" s="843"/>
      <c r="Q682" s="843"/>
      <c r="T682" s="862"/>
      <c r="V682" s="850" t="s">
        <v>1763</v>
      </c>
      <c r="W682" s="822" t="s">
        <v>1730</v>
      </c>
      <c r="X682" s="856">
        <v>1162.4832892718571</v>
      </c>
      <c r="Y682" s="856">
        <v>1154.1369197851086</v>
      </c>
      <c r="Z682" s="856">
        <v>1192.0734026894886</v>
      </c>
      <c r="AA682" s="856">
        <v>1096.7030784266549</v>
      </c>
      <c r="AB682" s="852">
        <v>1214.3657909591468</v>
      </c>
      <c r="AC682" s="856">
        <v>1242.9887185483788</v>
      </c>
      <c r="AD682" s="856">
        <v>1145.424622062684</v>
      </c>
      <c r="AE682" s="856">
        <v>1149.7345998417907</v>
      </c>
      <c r="AF682" s="856">
        <v>1183.682318436991</v>
      </c>
      <c r="AG682" s="856">
        <v>1217.1886399556513</v>
      </c>
      <c r="AH682" s="856">
        <v>1254.039743871135</v>
      </c>
      <c r="AI682" s="856">
        <v>1295.9771632321108</v>
      </c>
      <c r="AJ682" s="856">
        <v>1343.0068683790014</v>
      </c>
      <c r="AK682" s="856">
        <v>1395.1604169429156</v>
      </c>
    </row>
    <row r="683" spans="2:38" ht="15.75" customHeight="1">
      <c r="B683" s="843"/>
      <c r="C683" s="843"/>
      <c r="D683" s="843"/>
      <c r="E683" s="843"/>
      <c r="F683" s="843"/>
      <c r="G683" s="843"/>
      <c r="H683" s="843"/>
      <c r="I683" s="843"/>
      <c r="J683" s="843"/>
      <c r="K683" s="843"/>
      <c r="L683" s="843"/>
      <c r="M683" s="843"/>
      <c r="N683" s="843"/>
      <c r="O683" s="843"/>
      <c r="P683" s="843"/>
      <c r="Q683" s="843"/>
      <c r="T683" s="863"/>
      <c r="V683" s="864" t="s">
        <v>1096</v>
      </c>
      <c r="W683" s="865" t="s">
        <v>1730</v>
      </c>
      <c r="X683" s="866">
        <v>167878.52983178716</v>
      </c>
      <c r="Y683" s="866">
        <v>178614.25086131957</v>
      </c>
      <c r="Z683" s="866">
        <v>169213.8130022671</v>
      </c>
      <c r="AA683" s="866">
        <v>160385.64908395062</v>
      </c>
      <c r="AB683" s="867">
        <v>174556.19102614856</v>
      </c>
      <c r="AC683" s="866">
        <v>156831.26092036371</v>
      </c>
      <c r="AD683" s="866">
        <v>155119.85960939614</v>
      </c>
      <c r="AE683" s="866">
        <v>183157.14226927786</v>
      </c>
      <c r="AF683" s="866">
        <v>182760.51118973992</v>
      </c>
      <c r="AG683" s="866">
        <v>185093.35596086475</v>
      </c>
      <c r="AH683" s="866">
        <v>184586.4874527741</v>
      </c>
      <c r="AI683" s="866">
        <v>184681.18084443914</v>
      </c>
      <c r="AJ683" s="866">
        <v>184840.14348391304</v>
      </c>
      <c r="AK683" s="866">
        <v>185064.85152140155</v>
      </c>
    </row>
    <row r="684" spans="2:38" ht="15.75" customHeight="1">
      <c r="B684" s="843"/>
      <c r="C684" s="843"/>
      <c r="D684" s="843"/>
      <c r="E684" s="843"/>
      <c r="F684" s="843"/>
      <c r="G684" s="843"/>
      <c r="H684" s="843"/>
      <c r="I684" s="843"/>
      <c r="J684" s="843"/>
      <c r="K684" s="843"/>
      <c r="L684" s="843"/>
      <c r="M684" s="843"/>
      <c r="N684" s="843"/>
      <c r="O684" s="843"/>
      <c r="P684" s="843"/>
      <c r="Q684" s="843"/>
    </row>
    <row r="685" spans="2:38" ht="15.75" customHeight="1">
      <c r="B685" s="843"/>
      <c r="C685" s="843"/>
      <c r="D685" s="843"/>
      <c r="E685" s="843"/>
      <c r="F685" s="843"/>
      <c r="G685" s="843"/>
      <c r="H685" s="843"/>
      <c r="I685" s="843"/>
      <c r="J685" s="843"/>
      <c r="K685" s="843"/>
      <c r="L685" s="843"/>
      <c r="M685" s="843"/>
      <c r="N685" s="843"/>
      <c r="O685" s="843"/>
      <c r="P685" s="843"/>
      <c r="Q685" s="843"/>
    </row>
    <row r="686" spans="2:38" ht="15.75" customHeight="1">
      <c r="B686" s="843"/>
      <c r="C686" s="843"/>
      <c r="D686" s="843"/>
      <c r="E686" s="843"/>
      <c r="F686" s="843"/>
      <c r="G686" s="843"/>
      <c r="H686" s="843"/>
      <c r="I686" s="843"/>
      <c r="J686" s="843"/>
      <c r="K686" s="843"/>
      <c r="L686" s="843"/>
      <c r="M686" s="843"/>
      <c r="N686" s="843"/>
      <c r="O686" s="843"/>
      <c r="P686" s="843"/>
      <c r="Q686" s="843"/>
    </row>
    <row r="687" spans="2:38" ht="15.75" customHeight="1">
      <c r="B687" s="843"/>
      <c r="C687" s="843"/>
      <c r="D687" s="843"/>
      <c r="E687" s="843"/>
      <c r="F687" s="843"/>
      <c r="G687" s="843"/>
      <c r="H687" s="843"/>
      <c r="I687" s="843"/>
      <c r="J687" s="843"/>
      <c r="K687" s="843"/>
      <c r="L687" s="843"/>
      <c r="M687" s="843"/>
      <c r="N687" s="843"/>
      <c r="O687" s="843"/>
      <c r="P687" s="843"/>
      <c r="Q687" s="843"/>
    </row>
    <row r="688" spans="2:38" ht="15.75" customHeight="1">
      <c r="B688" s="843"/>
      <c r="C688" s="843"/>
      <c r="D688" s="843"/>
      <c r="E688" s="843"/>
      <c r="F688" s="843"/>
      <c r="G688" s="843"/>
      <c r="H688" s="843"/>
      <c r="I688" s="843"/>
      <c r="J688" s="843"/>
      <c r="K688" s="843"/>
      <c r="L688" s="843"/>
      <c r="M688" s="843"/>
      <c r="N688" s="843"/>
      <c r="O688" s="843"/>
      <c r="P688" s="843"/>
      <c r="Q688" s="843"/>
    </row>
    <row r="689" spans="2:43" ht="15.75" customHeight="1">
      <c r="B689" s="843"/>
      <c r="C689" s="843"/>
      <c r="D689" s="843"/>
      <c r="E689" s="843"/>
      <c r="F689" s="843"/>
      <c r="G689" s="843"/>
      <c r="H689" s="843"/>
      <c r="I689" s="843"/>
      <c r="J689" s="843"/>
      <c r="K689" s="843"/>
      <c r="L689" s="843"/>
      <c r="M689" s="843"/>
      <c r="N689" s="843"/>
      <c r="O689" s="843"/>
      <c r="P689" s="843"/>
      <c r="Q689" s="843"/>
    </row>
    <row r="690" spans="2:43" ht="15.75" customHeight="1">
      <c r="B690" s="843"/>
      <c r="C690" s="843"/>
      <c r="D690" s="843"/>
      <c r="E690" s="843"/>
      <c r="F690" s="843"/>
      <c r="G690" s="843"/>
      <c r="H690" s="843"/>
      <c r="I690" s="843"/>
      <c r="J690" s="843"/>
      <c r="K690" s="843"/>
      <c r="L690" s="843"/>
      <c r="M690" s="843"/>
      <c r="N690" s="843"/>
      <c r="O690" s="843"/>
      <c r="P690" s="843"/>
      <c r="Q690" s="843"/>
    </row>
    <row r="691" spans="2:43" ht="15.75" customHeight="1">
      <c r="B691" s="843"/>
      <c r="C691" s="843"/>
      <c r="D691" s="843"/>
      <c r="E691" s="843"/>
      <c r="F691" s="843"/>
      <c r="G691" s="843"/>
      <c r="H691" s="843"/>
      <c r="I691" s="843"/>
      <c r="J691" s="843"/>
      <c r="K691" s="843"/>
      <c r="L691" s="843"/>
      <c r="M691" s="843"/>
      <c r="N691" s="843"/>
      <c r="O691" s="843"/>
      <c r="P691" s="843"/>
      <c r="Q691" s="843"/>
    </row>
    <row r="692" spans="2:43" ht="15.75" customHeight="1">
      <c r="B692" s="843"/>
      <c r="C692" s="843"/>
      <c r="D692" s="843"/>
      <c r="E692" s="843"/>
      <c r="F692" s="843"/>
      <c r="G692" s="843"/>
      <c r="H692" s="843"/>
      <c r="I692" s="843"/>
      <c r="J692" s="843"/>
      <c r="K692" s="843"/>
      <c r="L692" s="843"/>
      <c r="M692" s="843"/>
      <c r="N692" s="843"/>
      <c r="O692" s="843"/>
      <c r="P692" s="843"/>
      <c r="Q692" s="843"/>
      <c r="AM692" s="731" t="s">
        <v>1744</v>
      </c>
      <c r="AO692" s="819">
        <v>9514.1583419672224</v>
      </c>
      <c r="AP692" s="731">
        <v>0</v>
      </c>
    </row>
    <row r="693" spans="2:43" ht="15.75" customHeight="1">
      <c r="B693" s="843"/>
      <c r="C693" s="843"/>
      <c r="D693" s="843"/>
      <c r="E693" s="843"/>
      <c r="F693" s="843"/>
      <c r="G693" s="843"/>
      <c r="H693" s="843"/>
      <c r="I693" s="843"/>
      <c r="J693" s="843"/>
      <c r="K693" s="843"/>
      <c r="L693" s="843"/>
      <c r="M693" s="843"/>
      <c r="N693" s="843"/>
      <c r="O693" s="843"/>
      <c r="P693" s="843"/>
      <c r="Q693" s="843"/>
      <c r="AM693" s="731" t="s">
        <v>1746</v>
      </c>
      <c r="AO693" s="819">
        <v>111080.34703800001</v>
      </c>
      <c r="AP693" s="731">
        <v>0</v>
      </c>
    </row>
    <row r="694" spans="2:43" ht="15.75" customHeight="1">
      <c r="B694" s="843"/>
      <c r="C694" s="843"/>
      <c r="D694" s="843"/>
      <c r="E694" s="843"/>
      <c r="F694" s="843"/>
      <c r="G694" s="843"/>
      <c r="H694" s="843"/>
      <c r="I694" s="843"/>
      <c r="J694" s="843"/>
      <c r="K694" s="843"/>
      <c r="L694" s="843"/>
      <c r="M694" s="843"/>
      <c r="N694" s="843"/>
      <c r="O694" s="843"/>
      <c r="P694" s="843"/>
      <c r="Q694" s="843"/>
      <c r="AM694" s="731" t="s">
        <v>1749</v>
      </c>
      <c r="AO694" s="819">
        <v>20294.127868022217</v>
      </c>
      <c r="AP694" s="731">
        <v>0</v>
      </c>
    </row>
    <row r="695" spans="2:43" ht="15.75" customHeight="1">
      <c r="B695" s="843"/>
      <c r="C695" s="843"/>
      <c r="D695" s="843"/>
      <c r="E695" s="843"/>
      <c r="F695" s="843"/>
      <c r="G695" s="843"/>
      <c r="H695" s="843"/>
      <c r="I695" s="843"/>
      <c r="J695" s="843"/>
      <c r="K695" s="843"/>
      <c r="L695" s="843"/>
      <c r="M695" s="843"/>
      <c r="N695" s="843"/>
      <c r="O695" s="843"/>
      <c r="P695" s="843"/>
      <c r="Q695" s="843"/>
      <c r="AM695" s="731" t="s">
        <v>1751</v>
      </c>
      <c r="AO695" s="819">
        <v>3561.1205655727158</v>
      </c>
      <c r="AP695" s="731">
        <v>0</v>
      </c>
    </row>
    <row r="696" spans="2:43" ht="15.75" customHeight="1">
      <c r="B696" s="843"/>
      <c r="C696" s="872" t="s">
        <v>1764</v>
      </c>
      <c r="D696" s="843"/>
      <c r="E696" s="843"/>
      <c r="F696" s="843"/>
      <c r="G696" s="843"/>
      <c r="H696" s="843"/>
      <c r="I696" s="843"/>
      <c r="J696" s="843"/>
      <c r="K696" s="843"/>
      <c r="L696" s="843"/>
      <c r="M696" s="843"/>
      <c r="N696" s="843"/>
      <c r="O696" s="843"/>
      <c r="P696" s="843"/>
      <c r="Q696" s="843"/>
      <c r="AM696" s="731" t="s">
        <v>1753</v>
      </c>
      <c r="AO696" s="819">
        <v>3198.5039234109909</v>
      </c>
      <c r="AP696" s="731">
        <v>0</v>
      </c>
    </row>
    <row r="697" spans="2:43" ht="15.75" customHeight="1">
      <c r="B697" s="843"/>
      <c r="C697" s="854" t="s">
        <v>1740</v>
      </c>
      <c r="D697" s="855">
        <v>2017</v>
      </c>
      <c r="E697" s="855">
        <v>2018</v>
      </c>
      <c r="F697" s="855">
        <v>2019</v>
      </c>
      <c r="G697" s="855">
        <v>2020</v>
      </c>
      <c r="H697" s="855">
        <v>2021</v>
      </c>
      <c r="I697" s="855">
        <v>2022</v>
      </c>
      <c r="J697" s="855">
        <v>2023</v>
      </c>
      <c r="K697" s="855">
        <v>2024</v>
      </c>
      <c r="L697" s="855">
        <v>2025</v>
      </c>
      <c r="M697" s="855">
        <v>2026</v>
      </c>
      <c r="N697" s="855">
        <v>2027</v>
      </c>
      <c r="O697" s="855">
        <v>2028</v>
      </c>
      <c r="P697" s="855">
        <v>2029</v>
      </c>
      <c r="Q697" s="855">
        <v>2030</v>
      </c>
      <c r="AM697" s="731" t="s">
        <v>1755</v>
      </c>
      <c r="AO697" s="819">
        <v>297.33212684206501</v>
      </c>
      <c r="AP697" s="731">
        <v>0</v>
      </c>
    </row>
    <row r="698" spans="2:43" ht="15.75" customHeight="1">
      <c r="B698" s="857">
        <v>0.58827816697979984</v>
      </c>
      <c r="C698" s="858" t="s">
        <v>1747</v>
      </c>
      <c r="D698" s="873">
        <v>22431</v>
      </c>
      <c r="E698" s="873">
        <v>22344</v>
      </c>
      <c r="F698" s="873">
        <v>22387.5</v>
      </c>
      <c r="G698" s="873">
        <v>22387.5</v>
      </c>
      <c r="H698" s="873">
        <v>22387.5</v>
      </c>
      <c r="I698" s="873">
        <v>22374.450000000004</v>
      </c>
      <c r="J698" s="873">
        <v>22370.100000000006</v>
      </c>
      <c r="K698" s="873">
        <v>22496.744999999999</v>
      </c>
      <c r="L698" s="873">
        <v>0</v>
      </c>
      <c r="M698" s="873">
        <v>0</v>
      </c>
      <c r="N698" s="873">
        <v>0</v>
      </c>
      <c r="O698" s="873">
        <v>0</v>
      </c>
      <c r="P698" s="873">
        <v>0</v>
      </c>
      <c r="Q698" s="873">
        <v>0</v>
      </c>
      <c r="AO698" s="819">
        <v>0</v>
      </c>
      <c r="AP698" s="731">
        <v>0</v>
      </c>
    </row>
    <row r="699" spans="2:43" ht="15.75" customHeight="1">
      <c r="B699" s="857">
        <v>2.8294714884422555E-2</v>
      </c>
      <c r="C699" s="858" t="s">
        <v>1706</v>
      </c>
      <c r="D699" s="873">
        <v>1249.2011666666665</v>
      </c>
      <c r="E699" s="873">
        <v>1389.0529999999997</v>
      </c>
      <c r="F699" s="873">
        <v>1301.614</v>
      </c>
      <c r="G699" s="873">
        <v>1225.6190000000001</v>
      </c>
      <c r="H699" s="873">
        <v>1076.7830000000001</v>
      </c>
      <c r="I699" s="873">
        <v>1338.3020000000001</v>
      </c>
      <c r="J699" s="873">
        <v>1163.8360000000002</v>
      </c>
      <c r="K699" s="873">
        <v>1249.2011666666669</v>
      </c>
      <c r="L699" s="873">
        <v>1186.7981130952357</v>
      </c>
      <c r="M699" s="873">
        <v>1172.9307678571458</v>
      </c>
      <c r="N699" s="873">
        <v>1159.0634226190487</v>
      </c>
      <c r="O699" s="873">
        <v>1145.1960773809551</v>
      </c>
      <c r="P699" s="873">
        <v>1131.3287321428579</v>
      </c>
      <c r="Q699" s="873">
        <v>1117.4613869047644</v>
      </c>
      <c r="AO699" s="819"/>
      <c r="AP699" s="819">
        <v>174556.19102614856</v>
      </c>
      <c r="AQ699" s="874">
        <v>0.84755280803333377</v>
      </c>
    </row>
    <row r="700" spans="2:43" ht="15.75" customHeight="1">
      <c r="B700" s="857"/>
      <c r="C700" s="875"/>
      <c r="D700" s="873">
        <v>0</v>
      </c>
      <c r="E700" s="873">
        <v>0</v>
      </c>
      <c r="F700" s="873">
        <v>0</v>
      </c>
      <c r="G700" s="873">
        <v>0</v>
      </c>
      <c r="H700" s="873">
        <v>0</v>
      </c>
      <c r="I700" s="873">
        <v>0</v>
      </c>
      <c r="J700" s="873">
        <v>0</v>
      </c>
      <c r="K700" s="873">
        <v>0</v>
      </c>
      <c r="L700" s="873">
        <v>0</v>
      </c>
      <c r="M700" s="873">
        <v>0</v>
      </c>
      <c r="N700" s="873">
        <v>0</v>
      </c>
      <c r="O700" s="873">
        <v>0</v>
      </c>
      <c r="P700" s="873">
        <v>0</v>
      </c>
      <c r="Q700" s="873">
        <v>0</v>
      </c>
      <c r="V700" s="876" t="s">
        <v>1765</v>
      </c>
      <c r="W700" s="838"/>
      <c r="X700" s="838"/>
      <c r="Y700" s="838"/>
      <c r="Z700" s="838"/>
      <c r="AA700" s="838"/>
      <c r="AB700" s="838"/>
      <c r="AC700" s="838"/>
      <c r="AD700" s="838"/>
      <c r="AE700" s="838"/>
      <c r="AF700" s="838"/>
      <c r="AG700" s="838"/>
      <c r="AH700" s="838"/>
      <c r="AI700" s="838"/>
    </row>
    <row r="701" spans="2:43" ht="15.75" customHeight="1">
      <c r="B701" s="857">
        <v>5.8913217213566113E-3</v>
      </c>
      <c r="C701" s="875" t="s">
        <v>1709</v>
      </c>
      <c r="D701" s="873">
        <v>174.5</v>
      </c>
      <c r="E701" s="873">
        <v>182.5</v>
      </c>
      <c r="F701" s="873">
        <v>168.6</v>
      </c>
      <c r="G701" s="873">
        <v>165.2</v>
      </c>
      <c r="H701" s="873">
        <v>224.2</v>
      </c>
      <c r="I701" s="873">
        <v>55.7</v>
      </c>
      <c r="J701" s="873">
        <v>63.1</v>
      </c>
      <c r="K701" s="873">
        <v>198.26285714285677</v>
      </c>
      <c r="L701" s="873">
        <v>202.04734693877526</v>
      </c>
      <c r="M701" s="873">
        <v>208.09970845480893</v>
      </c>
      <c r="N701" s="873">
        <v>208.71808413161034</v>
      </c>
      <c r="O701" s="873">
        <v>202.58985898732507</v>
      </c>
      <c r="P701" s="873">
        <v>212.02863602750313</v>
      </c>
      <c r="Q701" s="873">
        <v>217.4338772353085</v>
      </c>
      <c r="V701" s="877" t="s">
        <v>1740</v>
      </c>
      <c r="W701" s="877" t="s">
        <v>1741</v>
      </c>
      <c r="X701" s="848">
        <v>2017</v>
      </c>
      <c r="Y701" s="848">
        <v>2018</v>
      </c>
      <c r="Z701" s="848">
        <v>2019</v>
      </c>
      <c r="AA701" s="848">
        <v>2020</v>
      </c>
      <c r="AB701" s="847">
        <v>2021</v>
      </c>
      <c r="AC701" s="848">
        <v>2022</v>
      </c>
      <c r="AD701" s="848">
        <v>2023</v>
      </c>
      <c r="AE701" s="848">
        <v>2024</v>
      </c>
      <c r="AF701" s="848">
        <v>2025</v>
      </c>
      <c r="AG701" s="848">
        <v>2026</v>
      </c>
      <c r="AH701" s="848">
        <v>2027</v>
      </c>
      <c r="AI701" s="848">
        <v>2028</v>
      </c>
      <c r="AJ701" s="848">
        <v>2029</v>
      </c>
      <c r="AK701" s="848">
        <v>2030</v>
      </c>
    </row>
    <row r="702" spans="2:43" ht="15.75" customHeight="1">
      <c r="B702" s="857">
        <v>3.9333953408228997E-2</v>
      </c>
      <c r="C702" s="875" t="s">
        <v>1545</v>
      </c>
      <c r="D702" s="873">
        <v>1640.2249999999999</v>
      </c>
      <c r="E702" s="873">
        <v>1560.981</v>
      </c>
      <c r="F702" s="873">
        <v>1377.8690000000001</v>
      </c>
      <c r="G702" s="873">
        <v>1293.3610000000001</v>
      </c>
      <c r="H702" s="873">
        <v>1496.8920000000001</v>
      </c>
      <c r="I702" s="873">
        <v>1277.155</v>
      </c>
      <c r="J702" s="873">
        <v>1303.3150000000001</v>
      </c>
      <c r="K702" s="873">
        <v>1663.6150593304383</v>
      </c>
      <c r="L702" s="873">
        <v>1647.0322945290029</v>
      </c>
      <c r="M702" s="873">
        <v>1630.4495297275751</v>
      </c>
      <c r="N702" s="873">
        <v>1613.8667649261408</v>
      </c>
      <c r="O702" s="873">
        <v>1597.284000124713</v>
      </c>
      <c r="P702" s="873">
        <v>1580.7012353232785</v>
      </c>
      <c r="Q702" s="873">
        <v>1564.1184705218507</v>
      </c>
      <c r="V702" s="769" t="s">
        <v>1766</v>
      </c>
      <c r="W702" s="878" t="s">
        <v>1730</v>
      </c>
      <c r="X702" s="879">
        <v>61246.773598</v>
      </c>
      <c r="Y702" s="879">
        <v>70391.040200000003</v>
      </c>
      <c r="Z702" s="879">
        <v>60213.389947999996</v>
      </c>
      <c r="AA702" s="879">
        <v>55850.380329</v>
      </c>
      <c r="AB702" s="880">
        <v>66776.117538000006</v>
      </c>
      <c r="AC702" s="879">
        <v>53520.113282000006</v>
      </c>
      <c r="AD702" s="879">
        <v>50200.396073000004</v>
      </c>
      <c r="AE702" s="879">
        <v>70303.089663961393</v>
      </c>
      <c r="AF702" s="879">
        <v>69708.823200812607</v>
      </c>
      <c r="AG702" s="879">
        <v>69204.53191113213</v>
      </c>
      <c r="AH702" s="879">
        <v>68705.403423253083</v>
      </c>
      <c r="AI702" s="879">
        <v>68211.437737176006</v>
      </c>
      <c r="AJ702" s="879">
        <v>67722.634852900606</v>
      </c>
      <c r="AK702" s="879">
        <v>67238.994770426783</v>
      </c>
    </row>
    <row r="703" spans="2:43" ht="15.75" customHeight="1">
      <c r="B703" s="857">
        <v>5.137957788478404E-2</v>
      </c>
      <c r="C703" s="875" t="s">
        <v>1711</v>
      </c>
      <c r="D703" s="873">
        <v>2356</v>
      </c>
      <c r="E703" s="873">
        <v>2380</v>
      </c>
      <c r="F703" s="873">
        <v>2282.5</v>
      </c>
      <c r="G703" s="873">
        <v>2172.1999999999998</v>
      </c>
      <c r="H703" s="873">
        <v>1955.3</v>
      </c>
      <c r="I703" s="873">
        <v>1188.8</v>
      </c>
      <c r="J703" s="873">
        <v>1122.8</v>
      </c>
      <c r="K703" s="873">
        <v>2067.8549999999864</v>
      </c>
      <c r="L703" s="873">
        <v>2060.754599999987</v>
      </c>
      <c r="M703" s="873">
        <v>2055.4049699999787</v>
      </c>
      <c r="N703" s="873">
        <v>2051.5273572272549</v>
      </c>
      <c r="O703" s="873">
        <v>2048.9076561618726</v>
      </c>
      <c r="P703" s="873">
        <v>2047.377743629188</v>
      </c>
      <c r="Q703" s="873">
        <v>2046.8031025752011</v>
      </c>
      <c r="V703" s="769" t="s">
        <v>1706</v>
      </c>
      <c r="W703" s="878" t="s">
        <v>1730</v>
      </c>
      <c r="X703" s="879">
        <v>9419.1733788936854</v>
      </c>
      <c r="Y703" s="879">
        <v>10480.956</v>
      </c>
      <c r="Z703" s="879">
        <v>8595.7330000000002</v>
      </c>
      <c r="AA703" s="879">
        <v>9689.7926860000007</v>
      </c>
      <c r="AB703" s="880">
        <v>7133.9559740000004</v>
      </c>
      <c r="AC703" s="879">
        <v>7490.9004450000002</v>
      </c>
      <c r="AD703" s="879">
        <v>7316.6376879999998</v>
      </c>
      <c r="AE703" s="879">
        <v>10616.824581661658</v>
      </c>
      <c r="AF703" s="879">
        <v>10671.431980857673</v>
      </c>
      <c r="AG703" s="879">
        <v>10717.771522922261</v>
      </c>
      <c r="AH703" s="879">
        <v>10763.636652923533</v>
      </c>
      <c r="AI703" s="879">
        <v>10809.027370861442</v>
      </c>
      <c r="AJ703" s="879">
        <v>10853.943676736015</v>
      </c>
      <c r="AK703" s="879">
        <v>10898.385570547262</v>
      </c>
    </row>
    <row r="704" spans="2:43" ht="15.75" customHeight="1">
      <c r="B704" s="857"/>
      <c r="C704" s="875"/>
      <c r="D704" s="873">
        <v>0</v>
      </c>
      <c r="E704" s="873">
        <v>0</v>
      </c>
      <c r="F704" s="873">
        <v>0</v>
      </c>
      <c r="G704" s="873">
        <v>0</v>
      </c>
      <c r="H704" s="873">
        <v>0</v>
      </c>
      <c r="I704" s="873">
        <v>0</v>
      </c>
      <c r="J704" s="873">
        <v>0</v>
      </c>
      <c r="K704" s="873">
        <v>0</v>
      </c>
      <c r="L704" s="873">
        <v>0</v>
      </c>
      <c r="M704" s="873">
        <v>0</v>
      </c>
      <c r="N704" s="873">
        <v>0</v>
      </c>
      <c r="O704" s="873">
        <v>0</v>
      </c>
      <c r="P704" s="873">
        <v>0</v>
      </c>
      <c r="Q704" s="873">
        <v>0</v>
      </c>
      <c r="V704" s="769" t="s">
        <v>1093</v>
      </c>
      <c r="W704" s="878" t="s">
        <v>1730</v>
      </c>
      <c r="X704" s="881"/>
      <c r="Y704" s="881"/>
      <c r="Z704" s="881"/>
      <c r="AA704" s="881"/>
      <c r="AB704" s="882"/>
      <c r="AC704" s="881"/>
      <c r="AD704" s="881"/>
      <c r="AE704" s="881"/>
      <c r="AF704" s="881"/>
      <c r="AG704" s="881"/>
      <c r="AH704" s="881"/>
      <c r="AI704" s="881"/>
      <c r="AJ704" s="881"/>
      <c r="AK704" s="881"/>
    </row>
    <row r="705" spans="2:37" ht="15.75" customHeight="1">
      <c r="B705" s="857">
        <v>8.8792702896449929E-2</v>
      </c>
      <c r="C705" s="875" t="s">
        <v>1713</v>
      </c>
      <c r="D705" s="873">
        <v>3414</v>
      </c>
      <c r="E705" s="873">
        <v>3446</v>
      </c>
      <c r="F705" s="873">
        <v>3387.75</v>
      </c>
      <c r="G705" s="873">
        <v>3320.0718333333334</v>
      </c>
      <c r="H705" s="873">
        <v>3379.0929999999998</v>
      </c>
      <c r="I705" s="873">
        <v>3289.1379999999999</v>
      </c>
      <c r="J705" s="873">
        <v>3080.2930000000001</v>
      </c>
      <c r="K705" s="873">
        <v>3311.0756188425989</v>
      </c>
      <c r="L705" s="873">
        <v>3290.7080393245928</v>
      </c>
      <c r="M705" s="873">
        <v>3275.4772304213229</v>
      </c>
      <c r="N705" s="873">
        <v>3281.378019103136</v>
      </c>
      <c r="O705" s="873">
        <v>3311.821320308195</v>
      </c>
      <c r="P705" s="873">
        <v>3351.9511209860416</v>
      </c>
      <c r="Q705" s="873">
        <v>3395.6514242195099</v>
      </c>
      <c r="V705" s="769" t="s">
        <v>1094</v>
      </c>
      <c r="W705" s="878" t="s">
        <v>1730</v>
      </c>
      <c r="X705" s="879"/>
      <c r="Y705" s="879"/>
      <c r="Z705" s="879"/>
      <c r="AA705" s="879"/>
      <c r="AB705" s="880"/>
      <c r="AC705" s="879"/>
      <c r="AD705" s="879"/>
      <c r="AE705" s="879"/>
      <c r="AF705" s="879"/>
      <c r="AG705" s="879"/>
      <c r="AH705" s="879"/>
      <c r="AI705" s="879"/>
      <c r="AJ705" s="879"/>
      <c r="AK705" s="879"/>
    </row>
    <row r="706" spans="2:37" ht="15.75" customHeight="1">
      <c r="B706" s="857"/>
      <c r="C706" s="875"/>
      <c r="D706" s="873">
        <v>0</v>
      </c>
      <c r="E706" s="873">
        <v>0</v>
      </c>
      <c r="F706" s="873">
        <v>0</v>
      </c>
      <c r="G706" s="873">
        <v>0</v>
      </c>
      <c r="H706" s="873">
        <v>0</v>
      </c>
      <c r="I706" s="873">
        <v>0</v>
      </c>
      <c r="J706" s="873">
        <v>0</v>
      </c>
      <c r="K706" s="873">
        <v>0</v>
      </c>
      <c r="L706" s="873">
        <v>0</v>
      </c>
      <c r="M706" s="873">
        <v>0</v>
      </c>
      <c r="N706" s="873">
        <v>0</v>
      </c>
      <c r="O706" s="873">
        <v>0</v>
      </c>
      <c r="P706" s="873">
        <v>0</v>
      </c>
      <c r="Q706" s="873">
        <v>0</v>
      </c>
      <c r="V706" s="769" t="s">
        <v>1092</v>
      </c>
      <c r="W706" s="878" t="s">
        <v>1730</v>
      </c>
      <c r="X706" s="879"/>
      <c r="Y706" s="879"/>
      <c r="Z706" s="879"/>
      <c r="AA706" s="879"/>
      <c r="AB706" s="880"/>
      <c r="AC706" s="879"/>
      <c r="AD706" s="879"/>
      <c r="AE706" s="879"/>
      <c r="AF706" s="879"/>
      <c r="AG706" s="879"/>
      <c r="AH706" s="879"/>
      <c r="AI706" s="879"/>
      <c r="AJ706" s="879"/>
      <c r="AK706" s="879"/>
    </row>
    <row r="707" spans="2:37" ht="15.75" customHeight="1">
      <c r="B707" s="857">
        <v>0.19802956222495807</v>
      </c>
      <c r="C707" s="875" t="s">
        <v>1095</v>
      </c>
      <c r="D707" s="873">
        <v>6379</v>
      </c>
      <c r="E707" s="873">
        <v>6390</v>
      </c>
      <c r="F707" s="873">
        <v>7763.25</v>
      </c>
      <c r="G707" s="873">
        <v>6844.083333333333</v>
      </c>
      <c r="H707" s="873">
        <v>7536.2083333333721</v>
      </c>
      <c r="I707" s="873">
        <v>7813.0583333333489</v>
      </c>
      <c r="J707" s="873">
        <v>8089.908333333442</v>
      </c>
      <c r="K707" s="873">
        <v>8366.7583333334187</v>
      </c>
      <c r="L707" s="873">
        <v>8643.6083333333954</v>
      </c>
      <c r="M707" s="873">
        <v>8920.4583333333721</v>
      </c>
      <c r="N707" s="873">
        <v>9197.3083333334653</v>
      </c>
      <c r="O707" s="873">
        <v>9474.158333333442</v>
      </c>
      <c r="P707" s="873">
        <v>9751.0083333334187</v>
      </c>
      <c r="Q707" s="873">
        <v>10027.858333333512</v>
      </c>
      <c r="V707" s="769" t="s">
        <v>1709</v>
      </c>
      <c r="W707" s="878" t="s">
        <v>1730</v>
      </c>
      <c r="X707" s="879">
        <v>0</v>
      </c>
      <c r="Y707" s="879">
        <v>0</v>
      </c>
      <c r="Z707" s="879">
        <v>0</v>
      </c>
      <c r="AA707" s="879">
        <v>0</v>
      </c>
      <c r="AB707" s="880">
        <v>0</v>
      </c>
      <c r="AC707" s="879">
        <v>0</v>
      </c>
      <c r="AD707" s="879">
        <v>0</v>
      </c>
      <c r="AE707" s="879">
        <v>0</v>
      </c>
      <c r="AF707" s="879">
        <v>0</v>
      </c>
      <c r="AG707" s="879">
        <v>0</v>
      </c>
      <c r="AH707" s="879">
        <v>0</v>
      </c>
      <c r="AI707" s="879">
        <v>0</v>
      </c>
      <c r="AJ707" s="879">
        <v>0</v>
      </c>
      <c r="AK707" s="879">
        <v>0</v>
      </c>
    </row>
    <row r="708" spans="2:37" ht="25.5" customHeight="1">
      <c r="B708" s="843"/>
      <c r="C708" s="869" t="s">
        <v>1767</v>
      </c>
      <c r="D708" s="870">
        <v>37643.926166666664</v>
      </c>
      <c r="E708" s="870">
        <v>37692.534</v>
      </c>
      <c r="F708" s="870">
        <v>38669.082999999999</v>
      </c>
      <c r="G708" s="870">
        <v>37408.035166666668</v>
      </c>
      <c r="H708" s="870">
        <v>38055.976333333369</v>
      </c>
      <c r="I708" s="870">
        <v>37336.603333333347</v>
      </c>
      <c r="J708" s="870">
        <v>37193.352333333445</v>
      </c>
      <c r="K708" s="870">
        <v>39353.513035315962</v>
      </c>
      <c r="L708" s="870">
        <v>17030.948727220988</v>
      </c>
      <c r="M708" s="870">
        <v>17262.820539794204</v>
      </c>
      <c r="N708" s="870">
        <v>17511.861981340655</v>
      </c>
      <c r="O708" s="870">
        <v>17779.957246296504</v>
      </c>
      <c r="P708" s="870">
        <v>18074.39580144229</v>
      </c>
      <c r="Q708" s="870">
        <v>18369.326594790145</v>
      </c>
      <c r="V708" s="769" t="s">
        <v>1768</v>
      </c>
      <c r="W708" s="878" t="s">
        <v>1730</v>
      </c>
      <c r="X708" s="879">
        <v>18216.642782245701</v>
      </c>
      <c r="Y708" s="879">
        <v>17410.56247130621</v>
      </c>
      <c r="Z708" s="879">
        <v>20316.738740560806</v>
      </c>
      <c r="AA708" s="879">
        <v>15774.378304851369</v>
      </c>
      <c r="AB708" s="880">
        <v>20294.127868022217</v>
      </c>
      <c r="AC708" s="879">
        <v>16169.279858673774</v>
      </c>
      <c r="AD708" s="879">
        <v>19073.496123256406</v>
      </c>
      <c r="AE708" s="879">
        <v>20294.066940649416</v>
      </c>
      <c r="AF708" s="879">
        <v>19911.741777127467</v>
      </c>
      <c r="AG708" s="879">
        <v>21989.874593296503</v>
      </c>
      <c r="AH708" s="879">
        <v>21193.041397694287</v>
      </c>
      <c r="AI708" s="879">
        <v>20957.603222457587</v>
      </c>
      <c r="AJ708" s="879">
        <v>20723.198711566809</v>
      </c>
      <c r="AK708" s="879">
        <v>20489.82786502186</v>
      </c>
    </row>
    <row r="709" spans="2:37">
      <c r="B709" s="843"/>
      <c r="C709" s="843"/>
      <c r="D709" s="843"/>
      <c r="E709" s="843"/>
      <c r="F709" s="843"/>
      <c r="G709" s="843"/>
      <c r="H709" s="843"/>
      <c r="I709" s="843"/>
      <c r="J709" s="843"/>
      <c r="K709" s="843"/>
      <c r="L709" s="843"/>
      <c r="M709" s="843"/>
      <c r="N709" s="843"/>
      <c r="O709" s="843"/>
      <c r="P709" s="843"/>
      <c r="Q709" s="843"/>
      <c r="V709" s="769" t="s">
        <v>1711</v>
      </c>
      <c r="W709" s="878" t="s">
        <v>1730</v>
      </c>
      <c r="X709" s="879">
        <v>0</v>
      </c>
      <c r="Y709" s="879">
        <v>0</v>
      </c>
      <c r="Z709" s="879">
        <v>0</v>
      </c>
      <c r="AA709" s="879">
        <v>0</v>
      </c>
      <c r="AB709" s="880">
        <v>0</v>
      </c>
      <c r="AC709" s="879">
        <v>0</v>
      </c>
      <c r="AD709" s="879">
        <v>0</v>
      </c>
      <c r="AE709" s="879">
        <v>0</v>
      </c>
      <c r="AF709" s="879">
        <v>0</v>
      </c>
      <c r="AG709" s="879">
        <v>0</v>
      </c>
      <c r="AH709" s="879">
        <v>0</v>
      </c>
      <c r="AI709" s="879">
        <v>0</v>
      </c>
      <c r="AJ709" s="879">
        <v>0</v>
      </c>
      <c r="AK709" s="879">
        <v>0</v>
      </c>
    </row>
    <row r="710" spans="2:37" ht="15.75" customHeight="1">
      <c r="B710" s="843"/>
      <c r="C710" s="843"/>
      <c r="D710" s="843"/>
      <c r="E710" s="843"/>
      <c r="F710" s="843"/>
      <c r="G710" s="843"/>
      <c r="H710" s="843"/>
      <c r="I710" s="843"/>
      <c r="J710" s="843"/>
      <c r="K710" s="843"/>
      <c r="L710" s="843"/>
      <c r="M710" s="843"/>
      <c r="N710" s="843"/>
      <c r="O710" s="843"/>
      <c r="P710" s="843"/>
      <c r="Q710" s="843"/>
      <c r="V710" s="769" t="s">
        <v>1712</v>
      </c>
      <c r="W710" s="878" t="s">
        <v>1730</v>
      </c>
      <c r="X710" s="879">
        <v>0</v>
      </c>
      <c r="Y710" s="879">
        <v>0</v>
      </c>
      <c r="Z710" s="879">
        <v>0</v>
      </c>
      <c r="AA710" s="879">
        <v>0</v>
      </c>
      <c r="AB710" s="880">
        <v>0</v>
      </c>
      <c r="AC710" s="879">
        <v>0</v>
      </c>
      <c r="AD710" s="879">
        <v>0</v>
      </c>
      <c r="AE710" s="879">
        <v>0</v>
      </c>
      <c r="AF710" s="879">
        <v>0</v>
      </c>
      <c r="AG710" s="879">
        <v>0</v>
      </c>
      <c r="AH710" s="879">
        <v>0</v>
      </c>
      <c r="AI710" s="879">
        <v>0</v>
      </c>
      <c r="AJ710" s="879">
        <v>0</v>
      </c>
      <c r="AK710" s="879">
        <v>0</v>
      </c>
    </row>
    <row r="711" spans="2:37" ht="15.75" customHeight="1">
      <c r="B711" s="843"/>
      <c r="C711" s="843"/>
      <c r="D711" s="843"/>
      <c r="E711" s="843"/>
      <c r="F711" s="843"/>
      <c r="G711" s="843"/>
      <c r="H711" s="843"/>
      <c r="I711" s="843"/>
      <c r="J711" s="843"/>
      <c r="K711" s="843"/>
      <c r="L711" s="843"/>
      <c r="M711" s="843"/>
      <c r="N711" s="843"/>
      <c r="O711" s="843"/>
      <c r="P711" s="843"/>
      <c r="Q711" s="843"/>
      <c r="V711" s="769" t="s">
        <v>1713</v>
      </c>
      <c r="W711" s="878" t="s">
        <v>1730</v>
      </c>
      <c r="X711" s="879">
        <v>0</v>
      </c>
      <c r="Y711" s="879">
        <v>0</v>
      </c>
      <c r="Z711" s="879">
        <v>0</v>
      </c>
      <c r="AA711" s="879">
        <v>0</v>
      </c>
      <c r="AB711" s="880">
        <v>0</v>
      </c>
      <c r="AC711" s="879">
        <v>0</v>
      </c>
      <c r="AD711" s="879">
        <v>0</v>
      </c>
      <c r="AE711" s="879">
        <v>0</v>
      </c>
      <c r="AF711" s="879">
        <v>0</v>
      </c>
      <c r="AG711" s="879">
        <v>0</v>
      </c>
      <c r="AH711" s="879">
        <v>0</v>
      </c>
      <c r="AI711" s="879">
        <v>0</v>
      </c>
      <c r="AJ711" s="879">
        <v>0</v>
      </c>
      <c r="AK711" s="879">
        <v>0</v>
      </c>
    </row>
    <row r="712" spans="2:37" ht="15.75" customHeight="1">
      <c r="B712" s="843"/>
      <c r="C712" s="843"/>
      <c r="D712" s="843"/>
      <c r="E712" s="843"/>
      <c r="F712" s="843"/>
      <c r="G712" s="843"/>
      <c r="H712" s="843"/>
      <c r="I712" s="843"/>
      <c r="J712" s="843"/>
      <c r="K712" s="843"/>
      <c r="L712" s="843"/>
      <c r="M712" s="843"/>
      <c r="N712" s="843"/>
      <c r="O712" s="843"/>
      <c r="P712" s="843"/>
      <c r="Q712" s="843"/>
      <c r="V712" s="769" t="s">
        <v>1714</v>
      </c>
      <c r="W712" s="878" t="s">
        <v>1730</v>
      </c>
      <c r="X712" s="879">
        <v>0</v>
      </c>
      <c r="Y712" s="879">
        <v>0</v>
      </c>
      <c r="Z712" s="879">
        <v>0</v>
      </c>
      <c r="AA712" s="879">
        <v>0</v>
      </c>
      <c r="AB712" s="880">
        <v>0</v>
      </c>
      <c r="AC712" s="879">
        <v>0</v>
      </c>
      <c r="AD712" s="879">
        <v>0</v>
      </c>
      <c r="AE712" s="879">
        <v>0</v>
      </c>
      <c r="AF712" s="879">
        <v>0</v>
      </c>
      <c r="AG712" s="879">
        <v>0</v>
      </c>
      <c r="AH712" s="879">
        <v>0</v>
      </c>
      <c r="AI712" s="879">
        <v>0</v>
      </c>
      <c r="AJ712" s="879">
        <v>0</v>
      </c>
      <c r="AK712" s="879">
        <v>0</v>
      </c>
    </row>
    <row r="713" spans="2:37" ht="15.75" customHeight="1">
      <c r="B713" s="843"/>
      <c r="C713" s="843"/>
      <c r="D713" s="843"/>
      <c r="E713" s="843"/>
      <c r="F713" s="843"/>
      <c r="G713" s="843"/>
      <c r="H713" s="843"/>
      <c r="I713" s="843"/>
      <c r="J713" s="843"/>
      <c r="K713" s="843"/>
      <c r="L713" s="843"/>
      <c r="M713" s="843"/>
      <c r="N713" s="843"/>
      <c r="O713" s="843"/>
      <c r="P713" s="843"/>
      <c r="Q713" s="843"/>
      <c r="V713" s="769" t="s">
        <v>1095</v>
      </c>
      <c r="W713" s="878" t="s">
        <v>1730</v>
      </c>
      <c r="X713" s="879">
        <v>1246.542942</v>
      </c>
      <c r="Y713" s="879">
        <v>1448.5909320000001</v>
      </c>
      <c r="Z713" s="879">
        <v>1310.6219160000001</v>
      </c>
      <c r="AA713" s="879">
        <v>1302.3494969999999</v>
      </c>
      <c r="AB713" s="880">
        <v>1414.478979</v>
      </c>
      <c r="AC713" s="879">
        <v>1087.31196</v>
      </c>
      <c r="AD713" s="879">
        <v>1084.460284</v>
      </c>
      <c r="AE713" s="879">
        <v>1534.9697617309096</v>
      </c>
      <c r="AF713" s="879">
        <v>1533.2686955047755</v>
      </c>
      <c r="AG713" s="879">
        <v>1531.8251799537486</v>
      </c>
      <c r="AH713" s="879">
        <v>1530.3964427358794</v>
      </c>
      <c r="AI713" s="879">
        <v>1528.9824838511688</v>
      </c>
      <c r="AJ713" s="879">
        <v>1527.5833032996163</v>
      </c>
      <c r="AK713" s="879">
        <v>1526.1989010812215</v>
      </c>
    </row>
    <row r="714" spans="2:37" ht="15.75" customHeight="1">
      <c r="B714" s="843"/>
      <c r="C714" s="843"/>
      <c r="D714" s="843"/>
      <c r="E714" s="843"/>
      <c r="F714" s="843"/>
      <c r="G714" s="843"/>
      <c r="H714" s="843"/>
      <c r="I714" s="843"/>
      <c r="J714" s="843"/>
      <c r="K714" s="843"/>
      <c r="L714" s="843"/>
      <c r="M714" s="843"/>
      <c r="N714" s="843"/>
      <c r="O714" s="843"/>
      <c r="P714" s="843"/>
      <c r="Q714" s="843"/>
      <c r="V714" s="883" t="s">
        <v>1096</v>
      </c>
      <c r="W714" s="884" t="s">
        <v>1730</v>
      </c>
      <c r="X714" s="885">
        <v>90129.132701139388</v>
      </c>
      <c r="Y714" s="885">
        <v>99731.149603306229</v>
      </c>
      <c r="Z714" s="885">
        <v>90436.48360456081</v>
      </c>
      <c r="AA714" s="885">
        <v>82616.900816851383</v>
      </c>
      <c r="AB714" s="886">
        <v>95618.680359022226</v>
      </c>
      <c r="AC714" s="885">
        <v>78267.605545673781</v>
      </c>
      <c r="AD714" s="885">
        <v>77674.990168256409</v>
      </c>
      <c r="AE714" s="885">
        <v>102748.95094800337</v>
      </c>
      <c r="AF714" s="885">
        <v>101825.26565430251</v>
      </c>
      <c r="AG714" s="885">
        <v>103444.00320730465</v>
      </c>
      <c r="AH714" s="885">
        <v>102192.47791660677</v>
      </c>
      <c r="AI714" s="885">
        <v>101507.05081434621</v>
      </c>
      <c r="AJ714" s="885">
        <v>100827.36054450306</v>
      </c>
      <c r="AK714" s="885">
        <v>100153.40710707713</v>
      </c>
    </row>
    <row r="715" spans="2:37" ht="15.75" customHeight="1">
      <c r="B715" s="843"/>
      <c r="C715" s="843"/>
      <c r="D715" s="843"/>
      <c r="E715" s="843"/>
      <c r="F715" s="843"/>
      <c r="G715" s="843"/>
      <c r="H715" s="843"/>
      <c r="I715" s="843"/>
      <c r="J715" s="843"/>
      <c r="K715" s="843"/>
      <c r="L715" s="843"/>
      <c r="M715" s="843"/>
      <c r="N715" s="843"/>
      <c r="O715" s="843"/>
      <c r="P715" s="843"/>
      <c r="Q715" s="843"/>
      <c r="V715" s="838"/>
      <c r="W715" s="838"/>
      <c r="X715" s="838"/>
      <c r="Y715" s="838"/>
      <c r="Z715" s="871">
        <v>70119.744864000008</v>
      </c>
      <c r="AA715" s="838"/>
      <c r="AB715" s="838"/>
      <c r="AC715" s="838"/>
      <c r="AD715" s="838"/>
      <c r="AE715" s="838"/>
      <c r="AF715" s="838"/>
      <c r="AG715" s="838"/>
      <c r="AH715" s="838"/>
      <c r="AI715" s="838"/>
    </row>
    <row r="716" spans="2:37" ht="15.75" customHeight="1">
      <c r="B716" s="843"/>
      <c r="C716" s="843"/>
      <c r="D716" s="843"/>
      <c r="E716" s="843"/>
      <c r="F716" s="843"/>
      <c r="G716" s="843"/>
      <c r="H716" s="843"/>
      <c r="I716" s="843"/>
      <c r="J716" s="843"/>
      <c r="K716" s="843"/>
      <c r="L716" s="843"/>
      <c r="M716" s="843"/>
      <c r="N716" s="843"/>
      <c r="O716" s="843"/>
      <c r="P716" s="843"/>
      <c r="Q716" s="843"/>
    </row>
    <row r="717" spans="2:37" ht="15.75" customHeight="1">
      <c r="B717" s="843"/>
      <c r="C717" s="843"/>
      <c r="D717" s="843"/>
      <c r="E717" s="843"/>
      <c r="F717" s="843"/>
      <c r="G717" s="843"/>
      <c r="H717" s="843"/>
      <c r="I717" s="843"/>
      <c r="J717" s="843"/>
      <c r="K717" s="843"/>
      <c r="L717" s="843"/>
      <c r="M717" s="843"/>
      <c r="N717" s="843"/>
      <c r="O717" s="843"/>
      <c r="P717" s="843"/>
      <c r="Q717" s="843"/>
      <c r="S717" s="843"/>
      <c r="T717" s="838"/>
      <c r="U717" s="838"/>
      <c r="V717" s="876" t="s">
        <v>1769</v>
      </c>
      <c r="W717" s="838"/>
      <c r="X717" s="838"/>
      <c r="Y717" s="838"/>
      <c r="Z717" s="887"/>
      <c r="AA717" s="838"/>
      <c r="AB717" s="838"/>
      <c r="AC717" s="838"/>
      <c r="AD717" s="838"/>
      <c r="AE717" s="838"/>
      <c r="AF717" s="838"/>
      <c r="AG717" s="838"/>
      <c r="AH717" s="838"/>
      <c r="AI717" s="838"/>
    </row>
    <row r="718" spans="2:37" ht="15.75" customHeight="1">
      <c r="B718" s="843"/>
      <c r="C718" s="843"/>
      <c r="D718" s="843"/>
      <c r="E718" s="843"/>
      <c r="F718" s="843"/>
      <c r="G718" s="843"/>
      <c r="H718" s="843"/>
      <c r="I718" s="843"/>
      <c r="J718" s="843"/>
      <c r="K718" s="843"/>
      <c r="L718" s="843"/>
      <c r="M718" s="843"/>
      <c r="N718" s="843"/>
      <c r="O718" s="843"/>
      <c r="P718" s="843"/>
      <c r="Q718" s="843"/>
      <c r="S718" s="843"/>
      <c r="T718" s="838"/>
      <c r="U718" s="838"/>
      <c r="V718" s="888" t="s">
        <v>1740</v>
      </c>
      <c r="W718" s="888" t="s">
        <v>1741</v>
      </c>
      <c r="X718" s="848">
        <v>2017</v>
      </c>
      <c r="Y718" s="848">
        <v>2018</v>
      </c>
      <c r="Z718" s="848">
        <v>2019</v>
      </c>
      <c r="AA718" s="848">
        <v>2020</v>
      </c>
      <c r="AB718" s="847">
        <v>2021</v>
      </c>
      <c r="AC718" s="848">
        <v>2022</v>
      </c>
      <c r="AD718" s="848">
        <v>2023</v>
      </c>
      <c r="AE718" s="848">
        <v>2024</v>
      </c>
      <c r="AF718" s="848">
        <v>2025</v>
      </c>
      <c r="AG718" s="848">
        <v>2026</v>
      </c>
      <c r="AH718" s="848">
        <v>2027</v>
      </c>
      <c r="AI718" s="848">
        <v>2028</v>
      </c>
      <c r="AJ718" s="848">
        <v>2029</v>
      </c>
      <c r="AK718" s="848">
        <v>2030</v>
      </c>
    </row>
    <row r="719" spans="2:37" ht="15.75" customHeight="1">
      <c r="B719" s="843"/>
      <c r="C719" s="843"/>
      <c r="D719" s="843"/>
      <c r="E719" s="843"/>
      <c r="F719" s="843"/>
      <c r="G719" s="843"/>
      <c r="H719" s="843"/>
      <c r="I719" s="843"/>
      <c r="J719" s="843"/>
      <c r="K719" s="843"/>
      <c r="L719" s="843"/>
      <c r="M719" s="843"/>
      <c r="N719" s="843"/>
      <c r="O719" s="843"/>
      <c r="P719" s="843"/>
      <c r="Q719" s="857"/>
      <c r="S719" s="857">
        <v>0.25381070267145789</v>
      </c>
      <c r="T719" s="889"/>
      <c r="U719" s="838"/>
      <c r="V719" s="769" t="s">
        <v>1770</v>
      </c>
      <c r="W719" s="878" t="s">
        <v>1730</v>
      </c>
      <c r="X719" s="890">
        <v>45013.95</v>
      </c>
      <c r="Y719" s="890">
        <v>43594.509000000005</v>
      </c>
      <c r="Z719" s="890">
        <v>44304.229500000001</v>
      </c>
      <c r="AA719" s="890">
        <v>44304.229500000001</v>
      </c>
      <c r="AB719" s="891">
        <v>44304.229500000001</v>
      </c>
      <c r="AC719" s="890">
        <v>44091.313350000019</v>
      </c>
      <c r="AD719" s="890">
        <v>44020.341300000007</v>
      </c>
      <c r="AE719" s="890">
        <v>44404.118538750023</v>
      </c>
      <c r="AF719" s="890">
        <v>44504.189159540612</v>
      </c>
      <c r="AG719" s="890">
        <v>44695.7702662019</v>
      </c>
      <c r="AH719" s="890">
        <v>44904.556946441648</v>
      </c>
      <c r="AI719" s="890">
        <v>45127.962615353972</v>
      </c>
      <c r="AJ719" s="890">
        <v>45363.986359261195</v>
      </c>
      <c r="AK719" s="890">
        <v>45611.045196823005</v>
      </c>
    </row>
    <row r="720" spans="2:37" ht="15.75" customHeight="1">
      <c r="B720" s="843"/>
      <c r="C720" s="843"/>
      <c r="D720" s="843"/>
      <c r="E720" s="843"/>
      <c r="F720" s="843"/>
      <c r="G720" s="843"/>
      <c r="H720" s="843"/>
      <c r="I720" s="843"/>
      <c r="J720" s="843"/>
      <c r="K720" s="843"/>
      <c r="L720" s="843"/>
      <c r="M720" s="843"/>
      <c r="N720" s="843"/>
      <c r="O720" s="843"/>
      <c r="P720" s="843"/>
      <c r="Q720" s="857"/>
      <c r="S720" s="857">
        <v>1.363573731745021E-2</v>
      </c>
      <c r="T720" s="889"/>
      <c r="U720" s="838"/>
      <c r="V720" s="769" t="s">
        <v>1771</v>
      </c>
      <c r="W720" s="878" t="s">
        <v>1730</v>
      </c>
      <c r="X720" s="890">
        <v>2584.7287752465709</v>
      </c>
      <c r="Y720" s="890">
        <v>2779.6411233000154</v>
      </c>
      <c r="Z720" s="890">
        <v>2553.2665665852296</v>
      </c>
      <c r="AA720" s="890">
        <v>2278.9437449670777</v>
      </c>
      <c r="AB720" s="891">
        <v>2380.202367967222</v>
      </c>
      <c r="AC720" s="890">
        <v>2732.3952053561293</v>
      </c>
      <c r="AD720" s="890">
        <v>2036.5667482248975</v>
      </c>
      <c r="AE720" s="890">
        <v>2571.452178893092</v>
      </c>
      <c r="AF720" s="890">
        <v>2566.8235232789043</v>
      </c>
      <c r="AG720" s="890">
        <v>2629.5961753149295</v>
      </c>
      <c r="AH720" s="890">
        <v>2709.2001042719471</v>
      </c>
      <c r="AI720" s="890">
        <v>2805.3008675223264</v>
      </c>
      <c r="AJ720" s="890">
        <v>2917.5479237377622</v>
      </c>
      <c r="AK720" s="890">
        <v>3045.6163115620916</v>
      </c>
    </row>
    <row r="721" spans="2:37" ht="15.75" customHeight="1">
      <c r="B721" s="843"/>
      <c r="C721" s="843"/>
      <c r="D721" s="843"/>
      <c r="E721" s="843"/>
      <c r="F721" s="843"/>
      <c r="G721" s="843"/>
      <c r="H721" s="843"/>
      <c r="I721" s="843"/>
      <c r="J721" s="843"/>
      <c r="K721" s="843"/>
      <c r="L721" s="843"/>
      <c r="M721" s="843"/>
      <c r="N721" s="843"/>
      <c r="O721" s="843"/>
      <c r="P721" s="843"/>
      <c r="Q721" s="857"/>
      <c r="S721" s="857">
        <v>8.8473740227790226E-2</v>
      </c>
      <c r="T721" s="889"/>
      <c r="U721" s="838"/>
      <c r="V721" s="769" t="s">
        <v>1772</v>
      </c>
      <c r="W721" s="878" t="s">
        <v>1730</v>
      </c>
      <c r="X721" s="890">
        <v>15708.531000000003</v>
      </c>
      <c r="Y721" s="890">
        <v>14951.697</v>
      </c>
      <c r="Z721" s="890">
        <v>15330.114</v>
      </c>
      <c r="AA721" s="890">
        <v>15330.113999999998</v>
      </c>
      <c r="AB721" s="891">
        <v>15443.639099999999</v>
      </c>
      <c r="AC721" s="890">
        <v>15383.092379999998</v>
      </c>
      <c r="AD721" s="890">
        <v>15092.468123999997</v>
      </c>
      <c r="AE721" s="890">
        <v>15352.819019999994</v>
      </c>
      <c r="AF721" s="890">
        <v>15380.713758857133</v>
      </c>
      <c r="AG721" s="890">
        <v>15408.608497714284</v>
      </c>
      <c r="AH721" s="890">
        <v>15436.503236571425</v>
      </c>
      <c r="AI721" s="890">
        <v>15464.397975428566</v>
      </c>
      <c r="AJ721" s="890">
        <v>15492.292714285708</v>
      </c>
      <c r="AK721" s="890">
        <v>15520.187453142848</v>
      </c>
    </row>
    <row r="722" spans="2:37" ht="15.75" customHeight="1">
      <c r="B722" s="843"/>
      <c r="C722" s="843"/>
      <c r="D722" s="843"/>
      <c r="E722" s="843"/>
      <c r="F722" s="843"/>
      <c r="G722" s="843"/>
      <c r="H722" s="843"/>
      <c r="I722" s="843"/>
      <c r="J722" s="843"/>
      <c r="K722" s="843"/>
      <c r="L722" s="843"/>
      <c r="M722" s="843"/>
      <c r="N722" s="843"/>
      <c r="O722" s="843"/>
      <c r="P722" s="843"/>
      <c r="Q722" s="857"/>
      <c r="S722" s="857">
        <v>0</v>
      </c>
      <c r="T722" s="889"/>
      <c r="U722" s="838"/>
      <c r="V722" s="769" t="s">
        <v>1094</v>
      </c>
      <c r="W722" s="878" t="s">
        <v>1730</v>
      </c>
      <c r="X722" s="890"/>
      <c r="Y722" s="890"/>
      <c r="Z722" s="890"/>
      <c r="AA722" s="890"/>
      <c r="AB722" s="891"/>
      <c r="AC722" s="890"/>
      <c r="AD722" s="890"/>
      <c r="AE722" s="890"/>
      <c r="AF722" s="890"/>
      <c r="AG722" s="890"/>
      <c r="AH722" s="890"/>
      <c r="AI722" s="890"/>
      <c r="AJ722" s="890"/>
      <c r="AK722" s="890"/>
    </row>
    <row r="723" spans="2:37" ht="15.75" customHeight="1">
      <c r="B723" s="843"/>
      <c r="C723" s="843"/>
      <c r="D723" s="843"/>
      <c r="E723" s="843"/>
      <c r="F723" s="843"/>
      <c r="G723" s="843"/>
      <c r="H723" s="843"/>
      <c r="I723" s="843"/>
      <c r="J723" s="843"/>
      <c r="K723" s="843"/>
      <c r="L723" s="843"/>
      <c r="M723" s="843"/>
      <c r="N723" s="843"/>
      <c r="O723" s="843"/>
      <c r="P723" s="843"/>
      <c r="Q723" s="857"/>
      <c r="S723" s="857">
        <v>0</v>
      </c>
      <c r="T723" s="889"/>
      <c r="U723" s="838"/>
      <c r="V723" s="769" t="s">
        <v>1092</v>
      </c>
      <c r="W723" s="878" t="s">
        <v>1730</v>
      </c>
      <c r="X723" s="890"/>
      <c r="Y723" s="890"/>
      <c r="Z723" s="890"/>
      <c r="AA723" s="890"/>
      <c r="AB723" s="891"/>
      <c r="AC723" s="890"/>
      <c r="AD723" s="890"/>
      <c r="AE723" s="890"/>
      <c r="AF723" s="890"/>
      <c r="AG723" s="890"/>
      <c r="AH723" s="890"/>
      <c r="AI723" s="890"/>
      <c r="AJ723" s="890"/>
      <c r="AK723" s="890"/>
    </row>
    <row r="724" spans="2:37" ht="15.75" customHeight="1">
      <c r="B724" s="843"/>
      <c r="C724" s="843"/>
      <c r="D724" s="843"/>
      <c r="E724" s="843"/>
      <c r="F724" s="843"/>
      <c r="G724" s="843"/>
      <c r="H724" s="843"/>
      <c r="I724" s="843"/>
      <c r="J724" s="843"/>
      <c r="K724" s="843"/>
      <c r="L724" s="843"/>
      <c r="M724" s="843"/>
      <c r="N724" s="843"/>
      <c r="O724" s="843"/>
      <c r="P724" s="843"/>
      <c r="Q724" s="892"/>
      <c r="S724" s="892">
        <v>1.7033605344741083E-3</v>
      </c>
      <c r="T724" s="889"/>
      <c r="U724" s="838"/>
      <c r="V724" s="769" t="s">
        <v>1773</v>
      </c>
      <c r="W724" s="878" t="s">
        <v>1730</v>
      </c>
      <c r="X724" s="890">
        <v>250.42441008391495</v>
      </c>
      <c r="Y724" s="890">
        <v>254.94527316350164</v>
      </c>
      <c r="Z724" s="890">
        <v>248.7404876356527</v>
      </c>
      <c r="AA724" s="890">
        <v>231.79483739053643</v>
      </c>
      <c r="AB724" s="891">
        <v>297.33212684206501</v>
      </c>
      <c r="AC724" s="890">
        <v>128.09969238628995</v>
      </c>
      <c r="AD724" s="890">
        <v>136.07816736981729</v>
      </c>
      <c r="AE724" s="890">
        <v>271.63642783882506</v>
      </c>
      <c r="AF724" s="890">
        <v>278.70414774114585</v>
      </c>
      <c r="AG724" s="890">
        <v>286.49974699554906</v>
      </c>
      <c r="AH724" s="890">
        <v>288.8613604107195</v>
      </c>
      <c r="AI724" s="890">
        <v>284.47637300480329</v>
      </c>
      <c r="AJ724" s="890">
        <v>295.65838778335035</v>
      </c>
      <c r="AK724" s="890">
        <v>302.80686672952476</v>
      </c>
    </row>
    <row r="725" spans="2:37" ht="15.75" customHeight="1">
      <c r="B725" s="843"/>
      <c r="C725" s="843"/>
      <c r="D725" s="843"/>
      <c r="E725" s="843"/>
      <c r="F725" s="843"/>
      <c r="G725" s="843"/>
      <c r="H725" s="843"/>
      <c r="I725" s="843"/>
      <c r="J725" s="843"/>
      <c r="K725" s="843"/>
      <c r="L725" s="843"/>
      <c r="M725" s="843"/>
      <c r="N725" s="843"/>
      <c r="O725" s="843"/>
      <c r="P725" s="843"/>
      <c r="Q725" s="892"/>
      <c r="S725" s="892">
        <v>0.54778166157795283</v>
      </c>
      <c r="T725" s="889"/>
      <c r="U725" s="838"/>
      <c r="V725" s="769" t="s">
        <v>1774</v>
      </c>
      <c r="W725" s="878" t="s">
        <v>1730</v>
      </c>
      <c r="X725" s="890">
        <v>90129.132701139388</v>
      </c>
      <c r="Y725" s="890">
        <v>99731.149603306214</v>
      </c>
      <c r="Z725" s="890">
        <v>90436.48360456081</v>
      </c>
      <c r="AA725" s="890">
        <v>82616.900816851368</v>
      </c>
      <c r="AB725" s="891">
        <v>95618.680359022212</v>
      </c>
      <c r="AC725" s="890">
        <v>78267.605545673781</v>
      </c>
      <c r="AD725" s="890">
        <v>77674.990168256409</v>
      </c>
      <c r="AE725" s="890">
        <v>102748.95094800337</v>
      </c>
      <c r="AF725" s="890">
        <v>101825.26565430252</v>
      </c>
      <c r="AG725" s="890">
        <v>103444.00320730465</v>
      </c>
      <c r="AH725" s="890">
        <v>102192.47791660679</v>
      </c>
      <c r="AI725" s="890">
        <v>101507.05081434621</v>
      </c>
      <c r="AJ725" s="890">
        <v>100827.36054450306</v>
      </c>
      <c r="AK725" s="890">
        <v>100153.40710707713</v>
      </c>
    </row>
    <row r="726" spans="2:37" ht="15.75" customHeight="1">
      <c r="B726" s="843"/>
      <c r="C726" s="872" t="s">
        <v>1775</v>
      </c>
      <c r="D726" s="872" t="s">
        <v>1544</v>
      </c>
      <c r="E726" s="843"/>
      <c r="F726" s="843"/>
      <c r="G726" s="843"/>
      <c r="H726" s="843"/>
      <c r="I726" s="843"/>
      <c r="J726" s="843"/>
      <c r="K726" s="843"/>
      <c r="L726" s="843"/>
      <c r="M726" s="843"/>
      <c r="N726" s="843"/>
      <c r="O726" s="843"/>
      <c r="P726" s="843"/>
      <c r="Q726" s="892"/>
      <c r="S726" s="892">
        <v>1.8323634954499287E-2</v>
      </c>
      <c r="T726" s="889"/>
      <c r="U726" s="838"/>
      <c r="V726" s="769" t="s">
        <v>1776</v>
      </c>
      <c r="W726" s="878" t="s">
        <v>1730</v>
      </c>
      <c r="X726" s="890">
        <v>3587.7636153705307</v>
      </c>
      <c r="Y726" s="890">
        <v>3599.2048061438722</v>
      </c>
      <c r="Z726" s="890">
        <v>3477.8470586304716</v>
      </c>
      <c r="AA726" s="890">
        <v>3500.7224421179635</v>
      </c>
      <c r="AB726" s="891">
        <v>3198.5039234109909</v>
      </c>
      <c r="AC726" s="890">
        <v>2631.205386486999</v>
      </c>
      <c r="AD726" s="890">
        <v>2336.3474224486149</v>
      </c>
      <c r="AE726" s="890">
        <v>3357.6434986697841</v>
      </c>
      <c r="AF726" s="890">
        <v>3374.4034433401689</v>
      </c>
      <c r="AG726" s="890">
        <v>3410.8187949544044</v>
      </c>
      <c r="AH726" s="890">
        <v>3427.948024462733</v>
      </c>
      <c r="AI726" s="890">
        <v>3431.5493627089436</v>
      </c>
      <c r="AJ726" s="890">
        <v>3439.6003201023673</v>
      </c>
      <c r="AK726" s="890">
        <v>3481.2124185835896</v>
      </c>
    </row>
    <row r="727" spans="2:37" ht="15.75" customHeight="1">
      <c r="B727" s="843"/>
      <c r="C727" s="854" t="s">
        <v>1740</v>
      </c>
      <c r="D727" s="855">
        <v>2017</v>
      </c>
      <c r="E727" s="855">
        <v>2018</v>
      </c>
      <c r="F727" s="855">
        <v>2019</v>
      </c>
      <c r="G727" s="855">
        <v>2020</v>
      </c>
      <c r="H727" s="855">
        <v>2021</v>
      </c>
      <c r="I727" s="855">
        <v>2022</v>
      </c>
      <c r="J727" s="855">
        <v>2023</v>
      </c>
      <c r="K727" s="855">
        <v>2024</v>
      </c>
      <c r="L727" s="855">
        <v>2025</v>
      </c>
      <c r="M727" s="855">
        <v>2026</v>
      </c>
      <c r="N727" s="855">
        <v>2027</v>
      </c>
      <c r="O727" s="855">
        <v>2028</v>
      </c>
      <c r="P727" s="855">
        <v>2029</v>
      </c>
      <c r="Q727" s="855">
        <v>2030</v>
      </c>
      <c r="S727" s="892">
        <v>0</v>
      </c>
      <c r="T727" s="889"/>
      <c r="U727" s="838"/>
      <c r="V727" s="769" t="s">
        <v>1777</v>
      </c>
      <c r="W727" s="878" t="s">
        <v>1730</v>
      </c>
      <c r="X727" s="890"/>
      <c r="Y727" s="890"/>
      <c r="Z727" s="890"/>
      <c r="AA727" s="890"/>
      <c r="AB727" s="891"/>
      <c r="AC727" s="890"/>
      <c r="AD727" s="890"/>
      <c r="AE727" s="890"/>
      <c r="AF727" s="890"/>
      <c r="AG727" s="890"/>
      <c r="AH727" s="890"/>
      <c r="AI727" s="890"/>
      <c r="AJ727" s="890"/>
      <c r="AK727" s="890"/>
    </row>
    <row r="728" spans="2:37" ht="15.75" customHeight="1">
      <c r="B728" s="857">
        <v>0.62652130342308365</v>
      </c>
      <c r="C728" s="769" t="s">
        <v>1545</v>
      </c>
      <c r="D728" s="873">
        <v>2437.629857254954</v>
      </c>
      <c r="E728" s="873">
        <v>2404.34</v>
      </c>
      <c r="F728" s="873">
        <v>2777.1800000000003</v>
      </c>
      <c r="G728" s="873">
        <v>1601.3000000000002</v>
      </c>
      <c r="H728" s="873">
        <v>1981.3100000000002</v>
      </c>
      <c r="I728" s="873">
        <v>1594.13</v>
      </c>
      <c r="J728" s="873">
        <v>1888.1000000000001</v>
      </c>
      <c r="K728" s="873">
        <v>2059.3812617873191</v>
      </c>
      <c r="L728" s="873">
        <v>1938.9085802242626</v>
      </c>
      <c r="M728" s="873">
        <v>1818.435898661206</v>
      </c>
      <c r="N728" s="873">
        <v>1697.9632170981786</v>
      </c>
      <c r="O728" s="873">
        <v>1577.4905355351223</v>
      </c>
      <c r="P728" s="873">
        <v>1457.0178539720946</v>
      </c>
      <c r="Q728" s="873">
        <v>1336.5451724090381</v>
      </c>
      <c r="S728" s="892">
        <v>2.0400998352669477E-2</v>
      </c>
      <c r="T728" s="889"/>
      <c r="U728" s="838"/>
      <c r="V728" s="769" t="s">
        <v>1778</v>
      </c>
      <c r="W728" s="878" t="s">
        <v>1730</v>
      </c>
      <c r="X728" s="890">
        <v>3593.991329946783</v>
      </c>
      <c r="Y728" s="890">
        <v>3632.2240554059645</v>
      </c>
      <c r="Z728" s="890">
        <v>3566.4947848549468</v>
      </c>
      <c r="AA728" s="890">
        <v>3513.7751592903155</v>
      </c>
      <c r="AB728" s="891">
        <v>3561.1205655727158</v>
      </c>
      <c r="AC728" s="890">
        <v>3442.7424021271481</v>
      </c>
      <c r="AD728" s="890">
        <v>3265.9368457629416</v>
      </c>
      <c r="AE728" s="890">
        <v>3491.066948789382</v>
      </c>
      <c r="AF728" s="890">
        <v>3468.6329193460233</v>
      </c>
      <c r="AG728" s="890">
        <v>3453.9568140457345</v>
      </c>
      <c r="AH728" s="890">
        <v>3460.5135306754569</v>
      </c>
      <c r="AI728" s="890">
        <v>3491.6926277409289</v>
      </c>
      <c r="AJ728" s="890">
        <v>3532.6231509062604</v>
      </c>
      <c r="AK728" s="890">
        <v>3577.1782091498867</v>
      </c>
    </row>
    <row r="729" spans="2:37" ht="15.75" customHeight="1">
      <c r="B729" s="857">
        <v>0.1580778031644299</v>
      </c>
      <c r="C729" s="769" t="s">
        <v>1711</v>
      </c>
      <c r="D729" s="873">
        <v>542.74500000000012</v>
      </c>
      <c r="E729" s="873">
        <v>570.15</v>
      </c>
      <c r="F729" s="873">
        <v>497.70000000000005</v>
      </c>
      <c r="G729" s="873">
        <v>721.35</v>
      </c>
      <c r="H729" s="873">
        <v>499.90499999999997</v>
      </c>
      <c r="I729" s="873">
        <v>637.875</v>
      </c>
      <c r="J729" s="873">
        <v>544.47749999999996</v>
      </c>
      <c r="K729" s="873">
        <v>600.52673257762285</v>
      </c>
      <c r="L729" s="873">
        <v>611.02930023849331</v>
      </c>
      <c r="M729" s="873">
        <v>646.56319046260649</v>
      </c>
      <c r="N729" s="873">
        <v>661.3389413535283</v>
      </c>
      <c r="O729" s="873">
        <v>661.32888927499323</v>
      </c>
      <c r="P729" s="873">
        <v>664.67866781097121</v>
      </c>
      <c r="Q729" s="873">
        <v>700.63431595605232</v>
      </c>
      <c r="S729" s="892">
        <v>0</v>
      </c>
      <c r="T729" s="889"/>
      <c r="U729" s="838"/>
      <c r="V729" s="769" t="s">
        <v>1779</v>
      </c>
      <c r="W729" s="878" t="s">
        <v>1730</v>
      </c>
      <c r="X729" s="890"/>
      <c r="Y729" s="890"/>
      <c r="Z729" s="890"/>
      <c r="AA729" s="890"/>
      <c r="AB729" s="891"/>
      <c r="AC729" s="890"/>
      <c r="AD729" s="890"/>
      <c r="AE729" s="890"/>
      <c r="AF729" s="890"/>
      <c r="AG729" s="890"/>
      <c r="AH729" s="890"/>
      <c r="AI729" s="890"/>
      <c r="AJ729" s="890"/>
      <c r="AK729" s="890"/>
    </row>
    <row r="730" spans="2:37" ht="15.75" customHeight="1">
      <c r="B730" s="857">
        <v>0.21540089341248642</v>
      </c>
      <c r="C730" s="769" t="s">
        <v>1706</v>
      </c>
      <c r="D730" s="873">
        <v>734.56004859368738</v>
      </c>
      <c r="E730" s="873">
        <v>817.36382153447107</v>
      </c>
      <c r="F730" s="873">
        <v>739.756119577616</v>
      </c>
      <c r="G730" s="873">
        <v>621.92919885725985</v>
      </c>
      <c r="H730" s="873">
        <v>681.18345185605904</v>
      </c>
      <c r="I730" s="873">
        <v>652.43836348195339</v>
      </c>
      <c r="J730" s="873">
        <v>535.29553999999996</v>
      </c>
      <c r="K730" s="873">
        <v>761.92886140988264</v>
      </c>
      <c r="L730" s="873">
        <v>787.20048940438971</v>
      </c>
      <c r="M730" s="873">
        <v>824.93588663393132</v>
      </c>
      <c r="N730" s="873">
        <v>870.45936301886331</v>
      </c>
      <c r="O730" s="873">
        <v>923.58967690699933</v>
      </c>
      <c r="P730" s="873">
        <v>984.10605848393163</v>
      </c>
      <c r="Q730" s="873">
        <v>1051.7874391484384</v>
      </c>
      <c r="S730" s="892">
        <v>5.587016436370601E-2</v>
      </c>
      <c r="T730" s="889"/>
      <c r="U730" s="838"/>
      <c r="V730" s="769" t="s">
        <v>1780</v>
      </c>
      <c r="W730" s="878" t="s">
        <v>1730</v>
      </c>
      <c r="X730" s="890">
        <v>7010.0079999999998</v>
      </c>
      <c r="Y730" s="890">
        <v>10070.880000000001</v>
      </c>
      <c r="Z730" s="890">
        <v>9296.6370000000006</v>
      </c>
      <c r="AA730" s="890">
        <v>8609.168583333334</v>
      </c>
      <c r="AB730" s="891">
        <v>9752.4830833333854</v>
      </c>
      <c r="AC730" s="890">
        <v>10154.806958333356</v>
      </c>
      <c r="AD730" s="890">
        <v>10557.130833333442</v>
      </c>
      <c r="AE730" s="890">
        <v>10959.454708333378</v>
      </c>
      <c r="AF730" s="890">
        <v>11361.778583333382</v>
      </c>
      <c r="AG730" s="890">
        <v>11764.102458333318</v>
      </c>
      <c r="AH730" s="890">
        <v>12166.426333333438</v>
      </c>
      <c r="AI730" s="890">
        <v>12568.750208333407</v>
      </c>
      <c r="AJ730" s="890">
        <v>12971.074083333378</v>
      </c>
      <c r="AK730" s="890">
        <v>13373.397958333499</v>
      </c>
    </row>
    <row r="731" spans="2:37" ht="15.75" customHeight="1">
      <c r="B731" s="843"/>
      <c r="C731" s="869" t="s">
        <v>1781</v>
      </c>
      <c r="D731" s="893">
        <v>3714.9349058486414</v>
      </c>
      <c r="E731" s="893">
        <v>3791.8538215344715</v>
      </c>
      <c r="F731" s="893">
        <v>4014.6361195776162</v>
      </c>
      <c r="G731" s="893">
        <v>2944.5791988572601</v>
      </c>
      <c r="H731" s="893">
        <v>3162.3984518560592</v>
      </c>
      <c r="I731" s="893">
        <v>2884.4433634819534</v>
      </c>
      <c r="J731" s="893">
        <v>2967.8730400000004</v>
      </c>
      <c r="K731" s="893">
        <v>3421.8368557748249</v>
      </c>
      <c r="L731" s="893">
        <v>3337.1383698671457</v>
      </c>
      <c r="M731" s="893">
        <v>3289.9349757577438</v>
      </c>
      <c r="N731" s="893">
        <v>3229.7615214705702</v>
      </c>
      <c r="O731" s="893">
        <v>3162.4091017171149</v>
      </c>
      <c r="P731" s="893">
        <v>3105.8025802669972</v>
      </c>
      <c r="Q731" s="893">
        <v>3088.9669275135288</v>
      </c>
      <c r="S731" s="843"/>
      <c r="T731" s="838"/>
      <c r="U731" s="838"/>
      <c r="V731" s="883" t="s">
        <v>1096</v>
      </c>
      <c r="W731" s="884" t="s">
        <v>1730</v>
      </c>
      <c r="X731" s="894">
        <v>167878.52983178719</v>
      </c>
      <c r="Y731" s="894">
        <v>178614.2508613196</v>
      </c>
      <c r="Z731" s="894">
        <v>169213.81300226707</v>
      </c>
      <c r="AA731" s="894">
        <v>160385.64908395062</v>
      </c>
      <c r="AB731" s="895">
        <v>174556.19102614859</v>
      </c>
      <c r="AC731" s="894">
        <v>156831.26092036374</v>
      </c>
      <c r="AD731" s="894">
        <v>155119.85960939614</v>
      </c>
      <c r="AE731" s="894">
        <v>183157.14226927786</v>
      </c>
      <c r="AF731" s="894">
        <v>182760.51118973989</v>
      </c>
      <c r="AG731" s="894">
        <v>185093.35596086475</v>
      </c>
      <c r="AH731" s="894">
        <v>184586.48745277419</v>
      </c>
      <c r="AI731" s="894">
        <v>184681.18084443914</v>
      </c>
      <c r="AJ731" s="894">
        <v>184840.14348391307</v>
      </c>
      <c r="AK731" s="894">
        <v>185064.85152140158</v>
      </c>
    </row>
    <row r="732" spans="2:37" ht="15.75" customHeight="1">
      <c r="B732" s="843"/>
      <c r="C732" s="843"/>
      <c r="D732" s="843"/>
      <c r="E732" s="843"/>
      <c r="F732" s="843"/>
      <c r="G732" s="843"/>
      <c r="H732" s="843"/>
      <c r="I732" s="843"/>
      <c r="J732" s="843"/>
      <c r="K732" s="843"/>
      <c r="L732" s="843"/>
      <c r="M732" s="843"/>
      <c r="N732" s="843"/>
      <c r="O732" s="843"/>
      <c r="P732" s="843"/>
      <c r="Q732" s="843"/>
    </row>
    <row r="733" spans="2:37" ht="15.75" customHeight="1">
      <c r="B733" s="843"/>
      <c r="C733" s="843"/>
      <c r="D733" s="843"/>
      <c r="E733" s="843"/>
      <c r="F733" s="843"/>
      <c r="G733" s="843"/>
      <c r="H733" s="843"/>
      <c r="I733" s="843"/>
      <c r="J733" s="843"/>
      <c r="K733" s="843"/>
      <c r="L733" s="843"/>
      <c r="M733" s="843"/>
      <c r="N733" s="843"/>
      <c r="O733" s="843"/>
      <c r="P733" s="843"/>
      <c r="Q733" s="843"/>
    </row>
    <row r="734" spans="2:37" ht="15.75" customHeight="1">
      <c r="B734" s="843"/>
      <c r="C734" s="843"/>
      <c r="D734" s="843"/>
      <c r="E734" s="843"/>
      <c r="F734" s="843"/>
      <c r="G734" s="843"/>
      <c r="H734" s="843"/>
      <c r="I734" s="843"/>
      <c r="J734" s="843"/>
      <c r="K734" s="843"/>
      <c r="L734" s="843"/>
      <c r="M734" s="843"/>
      <c r="N734" s="843"/>
      <c r="O734" s="843"/>
      <c r="P734" s="843"/>
      <c r="Q734" s="843"/>
    </row>
    <row r="735" spans="2:37" ht="15.75" customHeight="1">
      <c r="B735" s="843"/>
      <c r="C735" s="843"/>
      <c r="D735" s="843"/>
      <c r="E735" s="843"/>
      <c r="F735" s="843"/>
      <c r="G735" s="843"/>
      <c r="H735" s="843"/>
      <c r="I735" s="843"/>
      <c r="J735" s="843"/>
      <c r="K735" s="843"/>
      <c r="L735" s="843"/>
      <c r="M735" s="843"/>
      <c r="N735" s="843"/>
      <c r="O735" s="843"/>
      <c r="P735" s="843"/>
      <c r="Q735" s="843"/>
      <c r="X735" s="819"/>
    </row>
    <row r="736" spans="2:37" ht="15.75" customHeight="1">
      <c r="B736" s="843"/>
      <c r="C736" s="843"/>
      <c r="D736" s="843"/>
      <c r="E736" s="843"/>
      <c r="F736" s="843"/>
      <c r="G736" s="843"/>
      <c r="H736" s="843"/>
      <c r="I736" s="843"/>
      <c r="J736" s="843"/>
      <c r="K736" s="843"/>
      <c r="L736" s="843"/>
      <c r="M736" s="843"/>
      <c r="N736" s="843"/>
      <c r="O736" s="843"/>
      <c r="P736" s="843"/>
      <c r="Q736" s="843"/>
    </row>
    <row r="737" spans="2:17" ht="15.75" customHeight="1">
      <c r="B737" s="843"/>
      <c r="C737" s="843"/>
      <c r="D737" s="843"/>
      <c r="E737" s="843"/>
      <c r="F737" s="843"/>
      <c r="G737" s="843"/>
      <c r="H737" s="843"/>
      <c r="I737" s="843"/>
      <c r="J737" s="843"/>
      <c r="K737" s="843"/>
      <c r="L737" s="843"/>
      <c r="M737" s="843"/>
      <c r="N737" s="843"/>
      <c r="O737" s="843"/>
      <c r="P737" s="843"/>
      <c r="Q737" s="843"/>
    </row>
    <row r="738" spans="2:17" ht="15.75" customHeight="1">
      <c r="B738" s="843"/>
      <c r="C738" s="843"/>
      <c r="D738" s="843"/>
      <c r="E738" s="843"/>
      <c r="F738" s="843"/>
      <c r="G738" s="843"/>
      <c r="H738" s="843"/>
      <c r="I738" s="843"/>
      <c r="J738" s="843"/>
      <c r="K738" s="843"/>
      <c r="L738" s="843"/>
      <c r="M738" s="843"/>
      <c r="N738" s="843"/>
      <c r="O738" s="843"/>
      <c r="P738" s="843"/>
      <c r="Q738" s="843"/>
    </row>
    <row r="739" spans="2:17" ht="15.75" customHeight="1">
      <c r="B739" s="843"/>
      <c r="C739" s="843"/>
      <c r="D739" s="843"/>
      <c r="E739" s="843"/>
      <c r="F739" s="843"/>
      <c r="G739" s="843"/>
      <c r="H739" s="843"/>
      <c r="I739" s="843"/>
      <c r="J739" s="843"/>
      <c r="K739" s="843"/>
      <c r="L739" s="843"/>
      <c r="M739" s="843"/>
      <c r="N739" s="843"/>
      <c r="O739" s="843"/>
      <c r="P739" s="843"/>
      <c r="Q739" s="843"/>
    </row>
    <row r="740" spans="2:17" ht="15.75" customHeight="1">
      <c r="B740" s="843"/>
      <c r="C740" s="843"/>
      <c r="D740" s="843"/>
      <c r="E740" s="843"/>
      <c r="F740" s="843"/>
      <c r="G740" s="843"/>
      <c r="H740" s="843"/>
      <c r="I740" s="843"/>
      <c r="J740" s="843"/>
      <c r="K740" s="843"/>
      <c r="L740" s="843"/>
      <c r="M740" s="843"/>
      <c r="N740" s="843"/>
      <c r="O740" s="843"/>
      <c r="P740" s="843"/>
      <c r="Q740" s="843"/>
    </row>
    <row r="741" spans="2:17" ht="15.75" customHeight="1">
      <c r="B741" s="843"/>
      <c r="C741" s="843"/>
      <c r="D741" s="843"/>
      <c r="E741" s="843"/>
      <c r="F741" s="843"/>
      <c r="G741" s="843"/>
      <c r="H741" s="843"/>
      <c r="I741" s="843"/>
      <c r="J741" s="843"/>
      <c r="K741" s="843"/>
      <c r="L741" s="843"/>
      <c r="M741" s="843"/>
      <c r="N741" s="843"/>
      <c r="O741" s="843"/>
      <c r="P741" s="843"/>
      <c r="Q741" s="843"/>
    </row>
    <row r="742" spans="2:17" ht="15.75" customHeight="1">
      <c r="B742" s="843"/>
      <c r="C742" s="843"/>
      <c r="D742" s="843"/>
      <c r="E742" s="843"/>
      <c r="F742" s="843"/>
      <c r="G742" s="843"/>
      <c r="H742" s="843"/>
      <c r="I742" s="843"/>
      <c r="J742" s="843"/>
      <c r="K742" s="843"/>
      <c r="L742" s="843"/>
      <c r="M742" s="843"/>
      <c r="N742" s="843"/>
      <c r="O742" s="843"/>
      <c r="P742" s="843"/>
      <c r="Q742" s="843"/>
    </row>
    <row r="743" spans="2:17" ht="15.75" customHeight="1">
      <c r="B743" s="843"/>
      <c r="C743" s="843"/>
      <c r="D743" s="843"/>
      <c r="E743" s="843"/>
      <c r="F743" s="843"/>
      <c r="G743" s="843"/>
      <c r="H743" s="843"/>
      <c r="I743" s="843"/>
      <c r="J743" s="843"/>
      <c r="K743" s="843"/>
      <c r="L743" s="843"/>
      <c r="M743" s="843"/>
      <c r="N743" s="843"/>
      <c r="O743" s="843"/>
      <c r="P743" s="843"/>
      <c r="Q743" s="843"/>
    </row>
    <row r="744" spans="2:17" ht="15.75" customHeight="1">
      <c r="B744" s="843"/>
      <c r="C744" s="843"/>
      <c r="D744" s="843"/>
      <c r="E744" s="843"/>
      <c r="F744" s="843"/>
      <c r="G744" s="843"/>
      <c r="H744" s="843"/>
      <c r="I744" s="843"/>
      <c r="J744" s="843"/>
      <c r="K744" s="843"/>
      <c r="L744" s="843"/>
      <c r="M744" s="843"/>
      <c r="N744" s="843"/>
      <c r="O744" s="843"/>
      <c r="P744" s="843"/>
      <c r="Q744" s="843"/>
    </row>
    <row r="745" spans="2:17" ht="15.75" customHeight="1">
      <c r="B745" s="843"/>
      <c r="C745" s="843"/>
      <c r="D745" s="843"/>
      <c r="E745" s="843"/>
      <c r="F745" s="843"/>
      <c r="G745" s="843"/>
      <c r="H745" s="843"/>
      <c r="I745" s="843"/>
      <c r="J745" s="843"/>
      <c r="K745" s="843"/>
      <c r="L745" s="843"/>
      <c r="M745" s="843"/>
      <c r="N745" s="843"/>
      <c r="O745" s="843"/>
      <c r="P745" s="843"/>
      <c r="Q745" s="843"/>
    </row>
    <row r="746" spans="2:17" ht="15.75" customHeight="1">
      <c r="B746" s="843"/>
      <c r="C746" s="843"/>
      <c r="D746" s="843"/>
      <c r="E746" s="843"/>
      <c r="F746" s="843"/>
      <c r="G746" s="843"/>
      <c r="H746" s="843"/>
      <c r="I746" s="843"/>
      <c r="J746" s="843"/>
      <c r="K746" s="843"/>
      <c r="L746" s="843"/>
      <c r="M746" s="843"/>
      <c r="N746" s="843"/>
      <c r="O746" s="843"/>
      <c r="P746" s="843"/>
      <c r="Q746" s="843"/>
    </row>
    <row r="747" spans="2:17" ht="15.75" customHeight="1">
      <c r="B747" s="843"/>
      <c r="C747" s="843"/>
      <c r="D747" s="843"/>
      <c r="E747" s="843"/>
      <c r="F747" s="843"/>
      <c r="G747" s="843"/>
      <c r="H747" s="843"/>
      <c r="I747" s="843"/>
      <c r="J747" s="843"/>
      <c r="K747" s="843"/>
      <c r="L747" s="843"/>
      <c r="M747" s="843"/>
      <c r="N747" s="843"/>
      <c r="O747" s="843"/>
      <c r="P747" s="843"/>
      <c r="Q747" s="843"/>
    </row>
    <row r="748" spans="2:17" ht="15.75" customHeight="1">
      <c r="B748" s="843"/>
      <c r="C748" s="843"/>
      <c r="D748" s="843"/>
      <c r="E748" s="843"/>
      <c r="F748" s="843"/>
      <c r="G748" s="843"/>
      <c r="H748" s="843"/>
      <c r="I748" s="843"/>
      <c r="J748" s="843"/>
      <c r="K748" s="843"/>
      <c r="L748" s="843"/>
      <c r="M748" s="843"/>
      <c r="N748" s="843"/>
      <c r="O748" s="843"/>
      <c r="P748" s="843"/>
      <c r="Q748" s="843"/>
    </row>
    <row r="749" spans="2:17" ht="15.75" customHeight="1">
      <c r="B749" s="843"/>
      <c r="C749" s="854" t="s">
        <v>1782</v>
      </c>
      <c r="D749" s="855">
        <v>2017</v>
      </c>
      <c r="E749" s="855">
        <v>2018</v>
      </c>
      <c r="F749" s="855">
        <v>2019</v>
      </c>
      <c r="G749" s="855">
        <v>2020</v>
      </c>
      <c r="H749" s="855">
        <v>2021</v>
      </c>
      <c r="I749" s="855">
        <v>2022</v>
      </c>
      <c r="J749" s="855">
        <v>2023</v>
      </c>
      <c r="K749" s="855">
        <v>2024</v>
      </c>
      <c r="L749" s="855">
        <v>2025</v>
      </c>
      <c r="M749" s="855">
        <v>2026</v>
      </c>
      <c r="N749" s="855">
        <v>2027</v>
      </c>
      <c r="O749" s="855">
        <v>2028</v>
      </c>
      <c r="P749" s="855">
        <v>2029</v>
      </c>
      <c r="Q749" s="855">
        <v>2030</v>
      </c>
    </row>
    <row r="750" spans="2:17" ht="15.75" customHeight="1">
      <c r="B750" s="896" t="e">
        <v>#DIV/0!</v>
      </c>
      <c r="C750" s="897" t="s">
        <v>245</v>
      </c>
      <c r="D750" s="873">
        <v>339.4510664396534</v>
      </c>
      <c r="E750" s="873">
        <v>377.71591501641478</v>
      </c>
      <c r="F750" s="873">
        <v>340.58072360838855</v>
      </c>
      <c r="G750" s="873">
        <v>284.81104707488561</v>
      </c>
      <c r="H750" s="873">
        <v>313.14678659812336</v>
      </c>
      <c r="I750" s="873">
        <v>299.45864927712063</v>
      </c>
      <c r="J750" s="873">
        <v>243.75</v>
      </c>
      <c r="K750" s="873">
        <v>348.55471786021883</v>
      </c>
      <c r="L750" s="873">
        <v>358.74166521052962</v>
      </c>
      <c r="M750" s="873">
        <v>374.55941348345908</v>
      </c>
      <c r="N750" s="873">
        <v>393.78109030160795</v>
      </c>
      <c r="O750" s="873">
        <v>416.31874987094716</v>
      </c>
      <c r="P750" s="873">
        <v>442.06487943130571</v>
      </c>
      <c r="Q750" s="873">
        <v>470.91139236336869</v>
      </c>
    </row>
    <row r="751" spans="2:17" ht="15.75" customHeight="1">
      <c r="B751" s="843"/>
      <c r="C751" s="897" t="s">
        <v>238</v>
      </c>
      <c r="D751" s="873">
        <v>1019.9288105669262</v>
      </c>
      <c r="E751" s="873">
        <v>1006</v>
      </c>
      <c r="F751" s="873">
        <v>1162</v>
      </c>
      <c r="G751" s="873">
        <v>670</v>
      </c>
      <c r="H751" s="873">
        <v>829</v>
      </c>
      <c r="I751" s="873">
        <v>667</v>
      </c>
      <c r="J751" s="873">
        <v>790</v>
      </c>
      <c r="K751" s="873">
        <v>861.66579991101207</v>
      </c>
      <c r="L751" s="873">
        <v>811.25882017751564</v>
      </c>
      <c r="M751" s="873">
        <v>760.85184044401922</v>
      </c>
      <c r="N751" s="873">
        <v>710.44486071053495</v>
      </c>
      <c r="O751" s="873">
        <v>660.03788097703853</v>
      </c>
      <c r="P751" s="873">
        <v>609.63090124355415</v>
      </c>
      <c r="Q751" s="873">
        <v>559.22392151005772</v>
      </c>
    </row>
    <row r="752" spans="2:17" ht="15.75" customHeight="1">
      <c r="B752" s="843"/>
      <c r="C752" s="897" t="s">
        <v>239</v>
      </c>
      <c r="D752" s="873">
        <v>5.1944519307213488</v>
      </c>
      <c r="E752" s="873">
        <v>5.78</v>
      </c>
      <c r="F752" s="873">
        <v>5.87</v>
      </c>
      <c r="G752" s="873">
        <v>5.7</v>
      </c>
      <c r="H752" s="873">
        <v>5.64</v>
      </c>
      <c r="I752" s="873">
        <v>5.64</v>
      </c>
      <c r="J752" s="873">
        <v>5.6029999999999998</v>
      </c>
      <c r="K752" s="873">
        <v>7.1684100247423732</v>
      </c>
      <c r="L752" s="873">
        <v>8.0964096799706908</v>
      </c>
      <c r="M752" s="873">
        <v>9.1773010331739613</v>
      </c>
      <c r="N752" s="873">
        <v>10.411261575475237</v>
      </c>
      <c r="O752" s="873">
        <v>11.799115353590963</v>
      </c>
      <c r="P752" s="873">
        <v>13.342060210093223</v>
      </c>
      <c r="Q752" s="873">
        <v>15.041510809895726</v>
      </c>
    </row>
    <row r="753" spans="2:37" ht="15.75" customHeight="1">
      <c r="B753" s="843"/>
      <c r="C753" s="843"/>
      <c r="D753" s="843"/>
      <c r="E753" s="843"/>
      <c r="F753" s="843"/>
      <c r="G753" s="843"/>
      <c r="H753" s="843"/>
      <c r="I753" s="843"/>
      <c r="J753" s="843"/>
      <c r="K753" s="843"/>
      <c r="L753" s="843"/>
      <c r="M753" s="843"/>
      <c r="N753" s="843"/>
      <c r="O753" s="843"/>
      <c r="P753" s="843"/>
      <c r="Q753" s="843"/>
    </row>
    <row r="754" spans="2:37" ht="15.75" customHeight="1">
      <c r="B754" s="843"/>
      <c r="C754" s="843"/>
      <c r="D754" s="843"/>
      <c r="E754" s="843"/>
      <c r="F754" s="843"/>
      <c r="G754" s="843"/>
      <c r="H754" s="843"/>
      <c r="I754" s="843"/>
      <c r="J754" s="843"/>
      <c r="K754" s="843"/>
      <c r="L754" s="843"/>
      <c r="M754" s="843"/>
      <c r="N754" s="843"/>
      <c r="O754" s="843"/>
      <c r="P754" s="843"/>
      <c r="Q754" s="843"/>
    </row>
    <row r="755" spans="2:37" ht="15.75" customHeight="1">
      <c r="B755" s="843"/>
      <c r="C755" s="843"/>
      <c r="D755" s="843"/>
      <c r="E755" s="843"/>
      <c r="F755" s="843"/>
      <c r="G755" s="843"/>
      <c r="H755" s="843"/>
      <c r="I755" s="843"/>
      <c r="J755" s="843"/>
      <c r="K755" s="843"/>
      <c r="L755" s="843"/>
      <c r="M755" s="843"/>
      <c r="N755" s="843"/>
      <c r="O755" s="843"/>
      <c r="P755" s="843"/>
      <c r="Q755" s="843"/>
      <c r="U755" s="838"/>
      <c r="V755" s="876" t="s">
        <v>1783</v>
      </c>
      <c r="W755" s="838"/>
      <c r="X755" s="838"/>
      <c r="Y755" s="838"/>
      <c r="Z755" s="838"/>
      <c r="AA755" s="838"/>
      <c r="AB755" s="838"/>
      <c r="AC755" s="838"/>
      <c r="AD755" s="843"/>
      <c r="AE755" s="838"/>
      <c r="AF755" s="838"/>
      <c r="AG755" s="838"/>
      <c r="AH755" s="838"/>
      <c r="AI755" s="838"/>
    </row>
    <row r="756" spans="2:37" ht="15.75" customHeight="1">
      <c r="B756" s="843"/>
      <c r="C756" s="843"/>
      <c r="D756" s="843"/>
      <c r="E756" s="843"/>
      <c r="F756" s="843"/>
      <c r="G756" s="843"/>
      <c r="H756" s="843"/>
      <c r="I756" s="843"/>
      <c r="J756" s="843"/>
      <c r="K756" s="843"/>
      <c r="L756" s="843"/>
      <c r="M756" s="843"/>
      <c r="N756" s="843"/>
      <c r="O756" s="843"/>
      <c r="P756" s="843"/>
      <c r="Q756" s="843"/>
      <c r="U756" s="838"/>
      <c r="V756" s="888" t="s">
        <v>1740</v>
      </c>
      <c r="W756" s="888" t="s">
        <v>1741</v>
      </c>
      <c r="X756" s="848">
        <v>2017</v>
      </c>
      <c r="Y756" s="848">
        <v>2018</v>
      </c>
      <c r="Z756" s="848">
        <v>2019</v>
      </c>
      <c r="AA756" s="848">
        <v>2020</v>
      </c>
      <c r="AB756" s="847">
        <v>2021</v>
      </c>
      <c r="AC756" s="848">
        <v>2022</v>
      </c>
      <c r="AD756" s="848">
        <v>2023</v>
      </c>
      <c r="AE756" s="848">
        <v>2024</v>
      </c>
      <c r="AF756" s="848">
        <v>2025</v>
      </c>
      <c r="AG756" s="848">
        <v>2026</v>
      </c>
      <c r="AH756" s="848">
        <v>2027</v>
      </c>
      <c r="AI756" s="848">
        <v>2028</v>
      </c>
      <c r="AJ756" s="848">
        <v>2029</v>
      </c>
      <c r="AK756" s="848">
        <v>2030</v>
      </c>
    </row>
    <row r="757" spans="2:37" ht="15.75" customHeight="1">
      <c r="B757" s="843"/>
      <c r="C757" s="872" t="s">
        <v>982</v>
      </c>
      <c r="D757" s="872" t="s">
        <v>1544</v>
      </c>
      <c r="E757" s="843"/>
      <c r="F757" s="843"/>
      <c r="G757" s="843"/>
      <c r="H757" s="843"/>
      <c r="I757" s="843"/>
      <c r="J757" s="843"/>
      <c r="K757" s="843"/>
      <c r="L757" s="843"/>
      <c r="M757" s="843"/>
      <c r="N757" s="843"/>
      <c r="O757" s="843"/>
      <c r="P757" s="843"/>
      <c r="Q757" s="843"/>
      <c r="U757" s="898"/>
      <c r="V757" s="898" t="s">
        <v>1743</v>
      </c>
      <c r="W757" s="878" t="s">
        <v>1784</v>
      </c>
      <c r="X757" s="899">
        <v>15.304774209511189</v>
      </c>
      <c r="Y757" s="899">
        <v>15.304774209511189</v>
      </c>
      <c r="Z757" s="899">
        <v>15.304774209511189</v>
      </c>
      <c r="AA757" s="899">
        <v>15.304774209511189</v>
      </c>
      <c r="AB757" s="899">
        <v>15.304774209511189</v>
      </c>
      <c r="AC757" s="899">
        <v>15.304774209511189</v>
      </c>
      <c r="AD757" s="899">
        <v>15.304774209511189</v>
      </c>
      <c r="AE757" s="899">
        <v>15.304774209511189</v>
      </c>
      <c r="AF757" s="899">
        <v>15.304774209511189</v>
      </c>
      <c r="AG757" s="899">
        <v>15.304774209511189</v>
      </c>
      <c r="AH757" s="899">
        <v>15.304774209511189</v>
      </c>
      <c r="AI757" s="899">
        <v>15.304774209511189</v>
      </c>
      <c r="AJ757" s="899">
        <v>15.304774209511189</v>
      </c>
      <c r="AK757" s="899">
        <v>15.304774209511189</v>
      </c>
    </row>
    <row r="758" spans="2:37" ht="15.75" customHeight="1">
      <c r="B758" s="843"/>
      <c r="C758" s="854" t="s">
        <v>1740</v>
      </c>
      <c r="D758" s="855">
        <v>2017</v>
      </c>
      <c r="E758" s="855">
        <v>2018</v>
      </c>
      <c r="F758" s="855">
        <v>2019</v>
      </c>
      <c r="G758" s="855">
        <v>2020</v>
      </c>
      <c r="H758" s="855">
        <v>2021</v>
      </c>
      <c r="I758" s="855">
        <v>2022</v>
      </c>
      <c r="J758" s="855">
        <v>2023</v>
      </c>
      <c r="K758" s="855">
        <v>2024</v>
      </c>
      <c r="L758" s="855">
        <v>2025</v>
      </c>
      <c r="M758" s="855">
        <v>2026</v>
      </c>
      <c r="N758" s="855">
        <v>2027</v>
      </c>
      <c r="O758" s="855">
        <v>2028</v>
      </c>
      <c r="P758" s="855">
        <v>2029</v>
      </c>
      <c r="Q758" s="855">
        <v>2030</v>
      </c>
      <c r="U758" s="898"/>
      <c r="V758" s="898" t="s">
        <v>1745</v>
      </c>
      <c r="W758" s="878" t="s">
        <v>1784</v>
      </c>
      <c r="X758" s="899">
        <v>116.29594571351998</v>
      </c>
      <c r="Y758" s="899">
        <v>150.94868630400001</v>
      </c>
      <c r="Z758" s="899">
        <v>141.72054914111999</v>
      </c>
      <c r="AA758" s="899">
        <v>121.30695515069999</v>
      </c>
      <c r="AB758" s="899">
        <v>178.62175040917998</v>
      </c>
      <c r="AC758" s="899">
        <v>174.48301758102002</v>
      </c>
      <c r="AD758" s="899">
        <v>168.39809134802999</v>
      </c>
      <c r="AE758" s="899">
        <v>250.37990029760888</v>
      </c>
      <c r="AF758" s="899">
        <v>285.87788763300637</v>
      </c>
      <c r="AG758" s="899">
        <v>347.68669618195338</v>
      </c>
      <c r="AH758" s="899">
        <v>418.10140597282185</v>
      </c>
      <c r="AI758" s="899">
        <v>521.4081530072948</v>
      </c>
      <c r="AJ758" s="899">
        <v>666.64960794721878</v>
      </c>
      <c r="AK758" s="899">
        <v>874.52842189170474</v>
      </c>
    </row>
    <row r="759" spans="2:37" ht="15.75" customHeight="1">
      <c r="B759" s="874">
        <v>0.10742516553280555</v>
      </c>
      <c r="C759" s="769" t="s">
        <v>1706</v>
      </c>
      <c r="D759" s="873">
        <v>143.67455998621639</v>
      </c>
      <c r="E759" s="873">
        <v>149.84798176554415</v>
      </c>
      <c r="F759" s="873">
        <v>142.55018700761377</v>
      </c>
      <c r="G759" s="873">
        <v>158.59726610981767</v>
      </c>
      <c r="H759" s="873">
        <v>130.45344611116266</v>
      </c>
      <c r="I759" s="873">
        <v>143.40855187417526</v>
      </c>
      <c r="J759" s="873">
        <v>142.59270822489739</v>
      </c>
      <c r="K759" s="873">
        <v>144.44638586848961</v>
      </c>
      <c r="L759" s="873">
        <v>173.5407507807187</v>
      </c>
      <c r="M759" s="873">
        <v>199.77066873876944</v>
      </c>
      <c r="N759" s="873">
        <v>231.68070687398739</v>
      </c>
      <c r="O759" s="873">
        <v>269.25135595960484</v>
      </c>
      <c r="P759" s="873">
        <v>312.50819838947655</v>
      </c>
      <c r="Q759" s="873">
        <v>361.50005629137928</v>
      </c>
      <c r="U759" s="898"/>
      <c r="V759" s="898" t="s">
        <v>1748</v>
      </c>
      <c r="W759" s="878" t="s">
        <v>1784</v>
      </c>
      <c r="X759" s="900">
        <v>99.168080605685219</v>
      </c>
      <c r="Y759" s="900">
        <v>139.57707923756726</v>
      </c>
      <c r="Z759" s="900">
        <v>111.92871039426521</v>
      </c>
      <c r="AA759" s="900">
        <v>84.386119872577098</v>
      </c>
      <c r="AB759" s="900">
        <v>164.11508939945946</v>
      </c>
      <c r="AC759" s="900">
        <v>255.4058306983784</v>
      </c>
      <c r="AD759" s="900">
        <v>162.4584597608108</v>
      </c>
      <c r="AE759" s="900">
        <v>193.84064810064129</v>
      </c>
      <c r="AF759" s="900">
        <v>194.34347322083408</v>
      </c>
      <c r="AG759" s="900">
        <v>242.61411956168934</v>
      </c>
      <c r="AH759" s="900">
        <v>290.20958465665439</v>
      </c>
      <c r="AI759" s="900">
        <v>374.08910050874101</v>
      </c>
      <c r="AJ759" s="900">
        <v>505.62541740893431</v>
      </c>
      <c r="AK759" s="900">
        <v>715.80529941173882</v>
      </c>
    </row>
    <row r="760" spans="2:37" ht="15.75" customHeight="1">
      <c r="B760" s="874">
        <v>6.0222485997652203E-2</v>
      </c>
      <c r="C760" s="769" t="s">
        <v>1710</v>
      </c>
      <c r="D760" s="873">
        <v>75.92441008391495</v>
      </c>
      <c r="E760" s="873">
        <v>72.445273163501639</v>
      </c>
      <c r="F760" s="873">
        <v>80.14048763565269</v>
      </c>
      <c r="G760" s="873">
        <v>66.594837390536441</v>
      </c>
      <c r="H760" s="873">
        <v>73.132126842065048</v>
      </c>
      <c r="I760" s="873">
        <v>72.399692386289942</v>
      </c>
      <c r="J760" s="873">
        <v>72.978167369817285</v>
      </c>
      <c r="K760" s="873">
        <v>73.373570695968283</v>
      </c>
      <c r="L760" s="873">
        <v>76.656800802370583</v>
      </c>
      <c r="M760" s="873">
        <v>78.400038540740127</v>
      </c>
      <c r="N760" s="873">
        <v>80.143276279109159</v>
      </c>
      <c r="O760" s="873">
        <v>81.886514017478206</v>
      </c>
      <c r="P760" s="873">
        <v>83.629751755847224</v>
      </c>
      <c r="Q760" s="873">
        <v>85.372989494216256</v>
      </c>
      <c r="U760" s="898"/>
      <c r="V760" s="898" t="s">
        <v>1750</v>
      </c>
      <c r="W760" s="878" t="s">
        <v>1784</v>
      </c>
      <c r="X760" s="899">
        <v>7.9006346622458343</v>
      </c>
      <c r="Y760" s="899">
        <v>9.1735575599250012</v>
      </c>
      <c r="Z760" s="899">
        <v>9.7967789966000005</v>
      </c>
      <c r="AA760" s="899">
        <v>9.0116425100000015</v>
      </c>
      <c r="AB760" s="899">
        <v>11.603405149999999</v>
      </c>
      <c r="AC760" s="899">
        <v>19.039206209999996</v>
      </c>
      <c r="AD760" s="899">
        <v>21.206344128599998</v>
      </c>
      <c r="AE760" s="899">
        <v>31.716246548642651</v>
      </c>
      <c r="AF760" s="899">
        <v>33.760136797574866</v>
      </c>
      <c r="AG760" s="899">
        <v>35.421391302884309</v>
      </c>
      <c r="AH760" s="899">
        <v>37.2361953340762</v>
      </c>
      <c r="AI760" s="899">
        <v>39.435537264235592</v>
      </c>
      <c r="AJ760" s="899">
        <v>41.924145101930392</v>
      </c>
      <c r="AK760" s="899">
        <v>44.609639210959557</v>
      </c>
    </row>
    <row r="761" spans="2:37" ht="15.75" customHeight="1">
      <c r="B761" s="874">
        <v>7.0369018674940012E-2</v>
      </c>
      <c r="C761" s="769" t="s">
        <v>1545</v>
      </c>
      <c r="D761" s="873">
        <v>73.874373884411767</v>
      </c>
      <c r="E761" s="873">
        <v>96.564803306226054</v>
      </c>
      <c r="F761" s="873">
        <v>92.990884560803678</v>
      </c>
      <c r="G761" s="873">
        <v>70.635206851354795</v>
      </c>
      <c r="H761" s="873">
        <v>85.453729022212485</v>
      </c>
      <c r="I761" s="873">
        <v>69.045685673766428</v>
      </c>
      <c r="J761" s="873">
        <v>75.139978256412846</v>
      </c>
      <c r="K761" s="873">
        <v>80.529237365026873</v>
      </c>
      <c r="L761" s="873">
        <v>76.303694715584655</v>
      </c>
      <c r="M761" s="873">
        <v>78.603621310650155</v>
      </c>
      <c r="N761" s="873">
        <v>79.119656599265539</v>
      </c>
      <c r="O761" s="873">
        <v>79.635691887880967</v>
      </c>
      <c r="P761" s="873">
        <v>80.151727176496351</v>
      </c>
      <c r="Q761" s="873">
        <v>80.667762465111778</v>
      </c>
      <c r="U761" s="898"/>
      <c r="V761" s="898" t="s">
        <v>1752</v>
      </c>
      <c r="W761" s="878" t="s">
        <v>1784</v>
      </c>
      <c r="X761" s="899">
        <v>8.2161781875868769</v>
      </c>
      <c r="Y761" s="899">
        <v>9.3368034017835555</v>
      </c>
      <c r="Z761" s="899">
        <v>9.6576729562812371</v>
      </c>
      <c r="AA761" s="899">
        <v>8.3881352844969985</v>
      </c>
      <c r="AB761" s="899">
        <v>10.130543413582878</v>
      </c>
      <c r="AC761" s="899">
        <v>13.859071116993395</v>
      </c>
      <c r="AD761" s="899">
        <v>13.958932810337304</v>
      </c>
      <c r="AE761" s="899">
        <v>26.808487815799442</v>
      </c>
      <c r="AF761" s="899">
        <v>29.12991900539101</v>
      </c>
      <c r="AG761" s="899">
        <v>30.422430461854937</v>
      </c>
      <c r="AH761" s="899">
        <v>31.761940049212736</v>
      </c>
      <c r="AI761" s="899">
        <v>33.260938065726066</v>
      </c>
      <c r="AJ761" s="899">
        <v>35.185952110233714</v>
      </c>
      <c r="AK761" s="899">
        <v>37.239860958351507</v>
      </c>
    </row>
    <row r="762" spans="2:37" ht="15.75" customHeight="1">
      <c r="B762" s="874">
        <v>0.61208816070478111</v>
      </c>
      <c r="C762" s="769" t="s">
        <v>1711</v>
      </c>
      <c r="D762" s="873">
        <v>689.0186153705306</v>
      </c>
      <c r="E762" s="873">
        <v>649.05480614387216</v>
      </c>
      <c r="F762" s="873">
        <v>697.64705863047152</v>
      </c>
      <c r="G762" s="873">
        <v>607.17244211796378</v>
      </c>
      <c r="H762" s="873">
        <v>743.29892341099071</v>
      </c>
      <c r="I762" s="873">
        <v>804.53038648699874</v>
      </c>
      <c r="J762" s="873">
        <v>669.0699224486151</v>
      </c>
      <c r="K762" s="873">
        <v>689.26176609217509</v>
      </c>
      <c r="L762" s="873">
        <v>702.61954310168892</v>
      </c>
      <c r="M762" s="873">
        <v>708.85063449181928</v>
      </c>
      <c r="N762" s="873">
        <v>715.08172588194952</v>
      </c>
      <c r="O762" s="873">
        <v>721.31281727207761</v>
      </c>
      <c r="P762" s="873">
        <v>727.54390866220797</v>
      </c>
      <c r="Q762" s="873">
        <v>733.77500005233594</v>
      </c>
      <c r="U762" s="898"/>
      <c r="V762" s="898" t="s">
        <v>1754</v>
      </c>
      <c r="W762" s="878" t="s">
        <v>1784</v>
      </c>
      <c r="X762" s="899">
        <v>0.72967631573643188</v>
      </c>
      <c r="Y762" s="899">
        <v>0.85785338185011695</v>
      </c>
      <c r="Z762" s="899">
        <v>0.91510019051555669</v>
      </c>
      <c r="AA762" s="899">
        <v>0.74814821972204193</v>
      </c>
      <c r="AB762" s="899">
        <v>1.1020586300228152</v>
      </c>
      <c r="AC762" s="899">
        <v>0.90974488822378252</v>
      </c>
      <c r="AD762" s="899">
        <v>1.1238430160721515</v>
      </c>
      <c r="AE762" s="899">
        <v>2.6449799494435657</v>
      </c>
      <c r="AF762" s="899">
        <v>2.9331370840222113</v>
      </c>
      <c r="AG762" s="899">
        <v>3.142064241318538</v>
      </c>
      <c r="AH762" s="899">
        <v>3.3024886598294945</v>
      </c>
      <c r="AI762" s="899">
        <v>3.4005837739590219</v>
      </c>
      <c r="AJ762" s="899">
        <v>3.7316708979382582</v>
      </c>
      <c r="AK762" s="899">
        <v>4.0374444603262134</v>
      </c>
    </row>
    <row r="763" spans="2:37" ht="15.75" customHeight="1">
      <c r="B763" s="874"/>
      <c r="C763" s="769"/>
      <c r="D763" s="873"/>
      <c r="E763" s="873"/>
      <c r="F763" s="873"/>
      <c r="G763" s="873"/>
      <c r="H763" s="873"/>
      <c r="I763" s="873"/>
      <c r="J763" s="873"/>
      <c r="K763" s="873"/>
      <c r="L763" s="873"/>
      <c r="M763" s="873"/>
      <c r="N763" s="873"/>
      <c r="O763" s="873"/>
      <c r="P763" s="873"/>
      <c r="Q763" s="873"/>
      <c r="U763" s="898"/>
      <c r="V763" s="898"/>
      <c r="W763" s="878" t="s">
        <v>1784</v>
      </c>
      <c r="X763" s="899"/>
      <c r="Y763" s="899"/>
      <c r="Z763" s="899"/>
      <c r="AA763" s="899"/>
      <c r="AB763" s="899"/>
      <c r="AC763" s="899"/>
      <c r="AD763" s="899"/>
      <c r="AE763" s="899"/>
      <c r="AF763" s="899"/>
      <c r="AG763" s="899"/>
      <c r="AH763" s="899"/>
      <c r="AI763" s="899"/>
      <c r="AJ763" s="899"/>
      <c r="AK763" s="899"/>
    </row>
    <row r="764" spans="2:37" ht="15.75" customHeight="1">
      <c r="B764" s="874">
        <v>0.14989516908982123</v>
      </c>
      <c r="C764" s="769" t="s">
        <v>1713</v>
      </c>
      <c r="D764" s="873">
        <v>179.99132994678322</v>
      </c>
      <c r="E764" s="873">
        <v>186.22405540596461</v>
      </c>
      <c r="F764" s="873">
        <v>178.74478485494694</v>
      </c>
      <c r="G764" s="873">
        <v>193.70332595698227</v>
      </c>
      <c r="H764" s="873">
        <v>182.02756557271579</v>
      </c>
      <c r="I764" s="873">
        <v>153.60440212714829</v>
      </c>
      <c r="J764" s="873">
        <v>185.6438457629414</v>
      </c>
      <c r="K764" s="873">
        <v>179.99132994678322</v>
      </c>
      <c r="L764" s="873">
        <v>177.92488002143043</v>
      </c>
      <c r="M764" s="873">
        <v>178.47958362441165</v>
      </c>
      <c r="N764" s="873">
        <v>179.13551157232098</v>
      </c>
      <c r="O764" s="873">
        <v>179.87130743273372</v>
      </c>
      <c r="P764" s="873">
        <v>180.67202992021871</v>
      </c>
      <c r="Q764" s="873">
        <v>181.52678493037686</v>
      </c>
      <c r="U764" s="838"/>
      <c r="V764" s="883" t="s">
        <v>1096</v>
      </c>
      <c r="W764" s="884" t="s">
        <v>1784</v>
      </c>
      <c r="X764" s="901">
        <v>247.61528969428554</v>
      </c>
      <c r="Y764" s="901">
        <v>325.19875409463708</v>
      </c>
      <c r="Z764" s="901">
        <v>289.32358588829317</v>
      </c>
      <c r="AA764" s="901">
        <v>239.14577524700732</v>
      </c>
      <c r="AB764" s="901">
        <v>380.87762121175638</v>
      </c>
      <c r="AC764" s="901">
        <v>479.0016447041267</v>
      </c>
      <c r="AD764" s="901">
        <v>382.45044527336142</v>
      </c>
      <c r="AE764" s="901">
        <v>520.6950369216471</v>
      </c>
      <c r="AF764" s="901">
        <v>561.34932795033967</v>
      </c>
      <c r="AG764" s="901">
        <v>674.59147595921161</v>
      </c>
      <c r="AH764" s="901">
        <v>795.91638888210582</v>
      </c>
      <c r="AI764" s="901">
        <v>986.89908682946759</v>
      </c>
      <c r="AJ764" s="901">
        <v>1268.4215676757667</v>
      </c>
      <c r="AK764" s="901">
        <v>1691.5254401425921</v>
      </c>
    </row>
    <row r="765" spans="2:37" ht="15.75" customHeight="1">
      <c r="B765" s="843"/>
      <c r="C765" s="869" t="s">
        <v>1785</v>
      </c>
      <c r="D765" s="893">
        <v>1162.4832892718568</v>
      </c>
      <c r="E765" s="893">
        <v>1154.1369197851086</v>
      </c>
      <c r="F765" s="893">
        <v>1192.0734026894886</v>
      </c>
      <c r="G765" s="893">
        <v>1096.7030784266549</v>
      </c>
      <c r="H765" s="893">
        <v>1214.3657909591466</v>
      </c>
      <c r="I765" s="893">
        <v>1242.9887185483785</v>
      </c>
      <c r="J765" s="893">
        <v>1145.4246220626842</v>
      </c>
      <c r="K765" s="893">
        <v>1167.6022899684431</v>
      </c>
      <c r="L765" s="893">
        <v>1207.0456694217933</v>
      </c>
      <c r="M765" s="893">
        <v>1244.1045467063905</v>
      </c>
      <c r="N765" s="893">
        <v>1285.1608772066324</v>
      </c>
      <c r="O765" s="893">
        <v>1331.9576865697754</v>
      </c>
      <c r="P765" s="893">
        <v>1384.5056159042467</v>
      </c>
      <c r="Q765" s="893">
        <v>1442.8425932334201</v>
      </c>
    </row>
    <row r="766" spans="2:37" ht="15.75" customHeight="1">
      <c r="B766" s="843"/>
      <c r="C766" s="843"/>
      <c r="D766" s="843"/>
      <c r="E766" s="843"/>
      <c r="F766" s="843"/>
      <c r="G766" s="843"/>
      <c r="H766" s="843"/>
      <c r="I766" s="843"/>
      <c r="J766" s="843"/>
      <c r="K766" s="843"/>
      <c r="L766" s="843"/>
      <c r="M766" s="843"/>
      <c r="N766" s="843"/>
      <c r="O766" s="843"/>
      <c r="P766" s="843"/>
      <c r="Q766" s="843"/>
    </row>
    <row r="767" spans="2:37" ht="15.75" customHeight="1">
      <c r="B767" s="843"/>
      <c r="C767" s="843"/>
      <c r="D767" s="843"/>
      <c r="E767" s="843"/>
      <c r="F767" s="843"/>
      <c r="G767" s="843"/>
      <c r="H767" s="843"/>
      <c r="I767" s="843"/>
      <c r="J767" s="843"/>
      <c r="K767" s="843"/>
      <c r="L767" s="843"/>
      <c r="M767" s="843"/>
      <c r="N767" s="843"/>
      <c r="O767" s="843"/>
      <c r="P767" s="843"/>
      <c r="Q767" s="843"/>
    </row>
    <row r="768" spans="2:37" ht="15.75" customHeight="1">
      <c r="B768" s="843"/>
      <c r="C768" s="843"/>
      <c r="D768" s="843"/>
      <c r="E768" s="843"/>
      <c r="F768" s="843"/>
      <c r="G768" s="843"/>
      <c r="H768" s="843"/>
      <c r="I768" s="843"/>
      <c r="J768" s="843"/>
      <c r="K768" s="843"/>
      <c r="L768" s="843"/>
      <c r="M768" s="843"/>
      <c r="N768" s="843"/>
      <c r="O768" s="843"/>
      <c r="P768" s="843"/>
      <c r="Q768" s="843"/>
    </row>
    <row r="769" spans="2:17" ht="15.75" customHeight="1">
      <c r="B769" s="843"/>
      <c r="C769" s="843"/>
      <c r="D769" s="843"/>
      <c r="E769" s="843"/>
      <c r="F769" s="843"/>
      <c r="G769" s="843"/>
      <c r="H769" s="843"/>
      <c r="I769" s="843"/>
      <c r="J769" s="843"/>
      <c r="K769" s="843"/>
      <c r="L769" s="843"/>
      <c r="M769" s="843"/>
      <c r="N769" s="843"/>
      <c r="O769" s="843"/>
      <c r="P769" s="843"/>
      <c r="Q769" s="843"/>
    </row>
    <row r="770" spans="2:17" ht="15.75" customHeight="1">
      <c r="B770" s="843"/>
      <c r="C770" s="843"/>
      <c r="D770" s="843"/>
      <c r="E770" s="843"/>
      <c r="F770" s="843"/>
      <c r="G770" s="843"/>
      <c r="H770" s="843"/>
      <c r="I770" s="843"/>
      <c r="J770" s="843"/>
      <c r="K770" s="843"/>
      <c r="L770" s="843"/>
      <c r="M770" s="843"/>
      <c r="N770" s="843"/>
      <c r="O770" s="843"/>
      <c r="P770" s="843"/>
      <c r="Q770" s="843"/>
    </row>
    <row r="771" spans="2:17" ht="15.75" customHeight="1">
      <c r="B771" s="843"/>
      <c r="C771" s="843"/>
      <c r="D771" s="843"/>
      <c r="E771" s="843"/>
      <c r="F771" s="843"/>
      <c r="G771" s="843"/>
      <c r="H771" s="843"/>
      <c r="I771" s="843"/>
      <c r="J771" s="843"/>
      <c r="K771" s="843"/>
      <c r="L771" s="843"/>
      <c r="M771" s="843"/>
      <c r="N771" s="843"/>
      <c r="O771" s="843"/>
      <c r="P771" s="843"/>
      <c r="Q771" s="843"/>
    </row>
    <row r="772" spans="2:17" ht="15.75" customHeight="1">
      <c r="B772" s="843"/>
      <c r="C772" s="843"/>
      <c r="D772" s="843"/>
      <c r="E772" s="843"/>
      <c r="F772" s="843"/>
      <c r="G772" s="843"/>
      <c r="H772" s="843"/>
      <c r="I772" s="843"/>
      <c r="J772" s="843"/>
      <c r="K772" s="843"/>
      <c r="L772" s="843"/>
      <c r="M772" s="843"/>
      <c r="N772" s="843"/>
      <c r="O772" s="843"/>
      <c r="P772" s="843"/>
      <c r="Q772" s="843"/>
    </row>
    <row r="773" spans="2:17" ht="15.75" customHeight="1">
      <c r="B773" s="843"/>
      <c r="C773" s="843"/>
      <c r="D773" s="843"/>
      <c r="E773" s="843"/>
      <c r="F773" s="843"/>
      <c r="G773" s="843"/>
      <c r="H773" s="843"/>
      <c r="I773" s="843"/>
      <c r="J773" s="843"/>
      <c r="K773" s="843"/>
      <c r="L773" s="843"/>
      <c r="M773" s="843"/>
      <c r="N773" s="843"/>
      <c r="O773" s="843"/>
      <c r="P773" s="843"/>
      <c r="Q773" s="843"/>
    </row>
    <row r="774" spans="2:17" ht="15.75" customHeight="1">
      <c r="B774" s="843"/>
      <c r="C774" s="843"/>
      <c r="D774" s="843"/>
      <c r="E774" s="843"/>
      <c r="F774" s="843"/>
      <c r="G774" s="843"/>
      <c r="H774" s="843"/>
      <c r="I774" s="843"/>
      <c r="J774" s="843"/>
      <c r="K774" s="843"/>
      <c r="L774" s="843"/>
      <c r="M774" s="843"/>
      <c r="N774" s="843"/>
      <c r="O774" s="843"/>
      <c r="P774" s="843"/>
      <c r="Q774" s="843"/>
    </row>
    <row r="775" spans="2:17" ht="15.75" customHeight="1">
      <c r="B775" s="843"/>
      <c r="C775" s="843"/>
      <c r="D775" s="843"/>
      <c r="E775" s="843"/>
      <c r="F775" s="843"/>
      <c r="G775" s="843"/>
      <c r="H775" s="843"/>
      <c r="I775" s="843"/>
      <c r="J775" s="843"/>
      <c r="K775" s="843"/>
      <c r="L775" s="843"/>
      <c r="M775" s="843"/>
      <c r="N775" s="843"/>
      <c r="O775" s="843"/>
      <c r="P775" s="843"/>
      <c r="Q775" s="843"/>
    </row>
    <row r="776" spans="2:17" ht="15.75" customHeight="1">
      <c r="B776" s="843"/>
      <c r="C776" s="843"/>
      <c r="D776" s="843"/>
      <c r="E776" s="843"/>
      <c r="F776" s="843"/>
      <c r="G776" s="843"/>
      <c r="H776" s="843"/>
      <c r="I776" s="843"/>
      <c r="J776" s="843"/>
      <c r="K776" s="843"/>
      <c r="L776" s="843"/>
      <c r="M776" s="843"/>
      <c r="N776" s="843"/>
      <c r="O776" s="843"/>
      <c r="P776" s="843"/>
      <c r="Q776" s="843"/>
    </row>
    <row r="777" spans="2:17" ht="15.75" customHeight="1">
      <c r="B777" s="843"/>
      <c r="C777" s="843"/>
      <c r="D777" s="843"/>
      <c r="E777" s="843"/>
      <c r="F777" s="843"/>
      <c r="G777" s="843"/>
      <c r="H777" s="843"/>
      <c r="I777" s="843"/>
      <c r="J777" s="843"/>
      <c r="K777" s="843"/>
      <c r="L777" s="843"/>
      <c r="M777" s="843"/>
      <c r="N777" s="843"/>
      <c r="O777" s="843"/>
      <c r="P777" s="843"/>
      <c r="Q777" s="843"/>
    </row>
    <row r="778" spans="2:17" ht="15.75" customHeight="1">
      <c r="B778" s="843"/>
      <c r="C778" s="843"/>
      <c r="D778" s="843"/>
      <c r="E778" s="843"/>
      <c r="F778" s="843"/>
      <c r="G778" s="843"/>
      <c r="H778" s="843"/>
      <c r="I778" s="843"/>
      <c r="J778" s="843"/>
      <c r="K778" s="843"/>
      <c r="L778" s="843"/>
      <c r="M778" s="843"/>
      <c r="N778" s="843"/>
      <c r="O778" s="843"/>
      <c r="P778" s="843"/>
      <c r="Q778" s="843"/>
    </row>
    <row r="779" spans="2:17" ht="15.75" customHeight="1">
      <c r="B779" s="843"/>
      <c r="C779" s="843"/>
      <c r="D779" s="843"/>
      <c r="E779" s="843"/>
      <c r="F779" s="843"/>
      <c r="G779" s="843"/>
      <c r="H779" s="843"/>
      <c r="I779" s="843"/>
      <c r="J779" s="843"/>
      <c r="K779" s="843"/>
      <c r="L779" s="843"/>
      <c r="M779" s="843"/>
      <c r="N779" s="843"/>
      <c r="O779" s="843"/>
      <c r="P779" s="843"/>
      <c r="Q779" s="843"/>
    </row>
    <row r="780" spans="2:17" ht="15.75" customHeight="1">
      <c r="B780" s="843"/>
      <c r="C780" s="843"/>
      <c r="D780" s="843"/>
      <c r="E780" s="843"/>
      <c r="F780" s="843"/>
      <c r="G780" s="843"/>
      <c r="H780" s="843"/>
      <c r="I780" s="843"/>
      <c r="J780" s="843"/>
      <c r="K780" s="843"/>
      <c r="L780" s="843"/>
      <c r="M780" s="843"/>
      <c r="N780" s="843"/>
      <c r="O780" s="843"/>
      <c r="P780" s="843"/>
      <c r="Q780" s="843"/>
    </row>
    <row r="781" spans="2:17" ht="15.75" customHeight="1">
      <c r="B781" s="843"/>
      <c r="C781" s="843"/>
      <c r="D781" s="843"/>
      <c r="E781" s="843"/>
      <c r="F781" s="843"/>
      <c r="G781" s="843"/>
      <c r="H781" s="843"/>
      <c r="I781" s="843"/>
      <c r="J781" s="843"/>
      <c r="K781" s="843"/>
      <c r="L781" s="843"/>
      <c r="M781" s="843"/>
      <c r="N781" s="843"/>
      <c r="O781" s="843"/>
      <c r="P781" s="843"/>
      <c r="Q781" s="843"/>
    </row>
    <row r="782" spans="2:17" ht="15.75" customHeight="1">
      <c r="B782" s="843"/>
      <c r="C782" s="854" t="s">
        <v>1786</v>
      </c>
      <c r="D782" s="855">
        <v>2017</v>
      </c>
      <c r="E782" s="855">
        <v>2018</v>
      </c>
      <c r="F782" s="855">
        <v>2019</v>
      </c>
      <c r="G782" s="855">
        <v>2020</v>
      </c>
      <c r="H782" s="855">
        <v>2021</v>
      </c>
      <c r="I782" s="855">
        <v>2022</v>
      </c>
      <c r="J782" s="855">
        <v>2023</v>
      </c>
      <c r="K782" s="855">
        <v>2024</v>
      </c>
      <c r="L782" s="855">
        <v>2025</v>
      </c>
      <c r="M782" s="855">
        <v>2026</v>
      </c>
      <c r="N782" s="855">
        <v>2027</v>
      </c>
      <c r="O782" s="855">
        <v>2028</v>
      </c>
      <c r="P782" s="855">
        <v>2029</v>
      </c>
      <c r="Q782" s="855">
        <v>2030</v>
      </c>
    </row>
    <row r="783" spans="2:17" ht="15.75" customHeight="1">
      <c r="B783" s="843"/>
      <c r="C783" s="897" t="s">
        <v>1787</v>
      </c>
      <c r="D783" s="873">
        <v>30.408648967702028</v>
      </c>
      <c r="E783" s="873">
        <v>30.973499204735894</v>
      </c>
      <c r="F783" s="873">
        <v>31.083688321251813</v>
      </c>
      <c r="G783" s="873">
        <v>29.730912042932538</v>
      </c>
      <c r="H783" s="873">
        <v>27.638435613352122</v>
      </c>
      <c r="I783" s="873">
        <v>28.457014610438733</v>
      </c>
      <c r="J783" s="873">
        <v>28.154379999999996</v>
      </c>
      <c r="K783" s="873">
        <v>29.492368394344734</v>
      </c>
      <c r="L783" s="873">
        <v>32.095140079887088</v>
      </c>
      <c r="M783" s="873">
        <v>34.861458988239015</v>
      </c>
      <c r="N783" s="873">
        <v>38.188003756154416</v>
      </c>
      <c r="O783" s="873">
        <v>42.071639327464297</v>
      </c>
      <c r="P783" s="873">
        <v>46.514121812745444</v>
      </c>
      <c r="Q783" s="873">
        <v>51.519745811704496</v>
      </c>
    </row>
    <row r="784" spans="2:17" ht="15.75" customHeight="1">
      <c r="B784" s="843"/>
      <c r="C784" s="897" t="s">
        <v>1788</v>
      </c>
      <c r="D784" s="873">
        <v>80.498757346525181</v>
      </c>
      <c r="E784" s="873">
        <v>78.88776229290589</v>
      </c>
      <c r="F784" s="873">
        <v>82.802582058372806</v>
      </c>
      <c r="G784" s="873">
        <v>74.462526783178021</v>
      </c>
      <c r="H784" s="873">
        <v>87.46494698678967</v>
      </c>
      <c r="I784" s="873">
        <v>89.397896938674961</v>
      </c>
      <c r="J784" s="873">
        <v>80.731660000000005</v>
      </c>
      <c r="K784" s="873">
        <v>80.296806483990181</v>
      </c>
      <c r="L784" s="873">
        <v>82.840082710266159</v>
      </c>
      <c r="M784" s="873">
        <v>83.636970450542506</v>
      </c>
      <c r="N784" s="873">
        <v>84.265700144323745</v>
      </c>
      <c r="O784" s="873">
        <v>84.898642800255203</v>
      </c>
      <c r="P784" s="873">
        <v>85.534969634112528</v>
      </c>
      <c r="Q784" s="873">
        <v>86.174077862747566</v>
      </c>
    </row>
    <row r="785" spans="1:39" ht="15.75" customHeight="1">
      <c r="B785" s="843"/>
      <c r="C785" s="897" t="s">
        <v>1789</v>
      </c>
      <c r="D785" s="873">
        <v>8.8209083823416634</v>
      </c>
      <c r="E785" s="873">
        <v>9.2758229681682316</v>
      </c>
      <c r="F785" s="873">
        <v>8.7930050093534771</v>
      </c>
      <c r="G785" s="873">
        <v>9.1705806451612908</v>
      </c>
      <c r="H785" s="873">
        <v>9.5993333333333339</v>
      </c>
      <c r="I785" s="873">
        <v>9.798</v>
      </c>
      <c r="J785" s="873">
        <v>8.9557400000000005</v>
      </c>
      <c r="K785" s="873">
        <v>8.4707380357142856</v>
      </c>
      <c r="L785" s="873">
        <v>6.169784956026775</v>
      </c>
      <c r="M785" s="873">
        <v>6.2157863302872043</v>
      </c>
      <c r="N785" s="873">
        <v>6.2632538196832774</v>
      </c>
      <c r="O785" s="873">
        <v>6.3119167195791404</v>
      </c>
      <c r="P785" s="873">
        <v>6.3615726588685568</v>
      </c>
      <c r="Q785" s="873">
        <v>6.4120664241150509</v>
      </c>
    </row>
    <row r="786" spans="1:39" ht="15.75" customHeight="1">
      <c r="B786" s="843"/>
      <c r="C786" s="897" t="s">
        <v>1790</v>
      </c>
      <c r="D786" s="873">
        <v>0</v>
      </c>
      <c r="E786" s="873">
        <v>0</v>
      </c>
      <c r="F786" s="873">
        <v>0</v>
      </c>
      <c r="G786" s="873">
        <v>0</v>
      </c>
      <c r="H786" s="873">
        <v>0</v>
      </c>
      <c r="I786" s="873">
        <v>0</v>
      </c>
      <c r="J786" s="843"/>
      <c r="K786" s="843"/>
      <c r="L786" s="843"/>
      <c r="M786" s="843"/>
      <c r="N786" s="843"/>
      <c r="O786" s="843"/>
      <c r="P786" s="843"/>
      <c r="Q786" s="843"/>
    </row>
    <row r="787" spans="1:39" ht="15.75" customHeight="1">
      <c r="B787" s="843"/>
      <c r="C787" s="843"/>
      <c r="D787" s="843"/>
      <c r="E787" s="843"/>
      <c r="F787" s="843"/>
      <c r="G787" s="843"/>
      <c r="H787" s="843"/>
      <c r="I787" s="843"/>
      <c r="J787" s="843"/>
      <c r="K787" s="843"/>
      <c r="L787" s="843"/>
      <c r="M787" s="843"/>
      <c r="N787" s="843"/>
      <c r="O787" s="843"/>
      <c r="P787" s="843"/>
      <c r="Q787" s="843"/>
    </row>
    <row r="788" spans="1:39" ht="15.75" customHeight="1">
      <c r="B788" s="843"/>
      <c r="C788" s="843"/>
      <c r="D788" s="843"/>
      <c r="E788" s="843"/>
      <c r="F788" s="843"/>
      <c r="G788" s="843"/>
      <c r="H788" s="843"/>
      <c r="I788" s="843"/>
      <c r="J788" s="843"/>
      <c r="K788" s="843"/>
      <c r="L788" s="843"/>
      <c r="M788" s="843"/>
      <c r="N788" s="843"/>
      <c r="O788" s="843"/>
      <c r="P788" s="902"/>
      <c r="Q788" s="902"/>
      <c r="R788" s="902"/>
      <c r="S788" s="902"/>
      <c r="T788" s="902"/>
      <c r="U788" s="902"/>
      <c r="V788" s="903" t="s">
        <v>1791</v>
      </c>
      <c r="W788" s="838"/>
      <c r="X788" s="838"/>
      <c r="Y788" s="838"/>
      <c r="Z788" s="838"/>
      <c r="AA788" s="838"/>
      <c r="AB788" s="838"/>
      <c r="AC788" s="838"/>
      <c r="AD788" s="838"/>
      <c r="AE788" s="838"/>
      <c r="AF788" s="838"/>
      <c r="AG788" s="838"/>
      <c r="AH788" s="838"/>
      <c r="AI788" s="838"/>
      <c r="AJ788" s="838"/>
      <c r="AK788" s="904"/>
      <c r="AL788" s="904"/>
      <c r="AM788" s="904"/>
    </row>
    <row r="789" spans="1:39" ht="15.75" customHeight="1">
      <c r="A789" s="905"/>
      <c r="B789" s="906" t="s">
        <v>1792</v>
      </c>
      <c r="C789" s="906"/>
      <c r="D789" s="906"/>
      <c r="E789" s="906"/>
      <c r="F789" s="906"/>
      <c r="G789" s="906"/>
      <c r="H789" s="906"/>
      <c r="I789" s="906"/>
      <c r="J789" s="906"/>
      <c r="K789" s="906"/>
      <c r="L789" s="906"/>
      <c r="M789" s="906"/>
      <c r="N789" s="906"/>
      <c r="O789" s="906"/>
      <c r="P789" s="906"/>
      <c r="Q789" s="906"/>
      <c r="R789" s="906"/>
      <c r="S789" s="906"/>
      <c r="T789" s="906"/>
      <c r="U789" s="906"/>
      <c r="V789" s="905"/>
      <c r="W789" s="905"/>
      <c r="X789" s="905"/>
      <c r="Y789" s="905"/>
      <c r="Z789" s="905"/>
      <c r="AA789" s="905"/>
      <c r="AB789" s="905"/>
      <c r="AC789" s="905"/>
      <c r="AD789" s="905"/>
      <c r="AE789" s="905"/>
      <c r="AF789" s="905"/>
      <c r="AG789" s="905"/>
      <c r="AH789" s="905"/>
      <c r="AI789" s="905"/>
      <c r="AJ789" s="905"/>
      <c r="AK789" s="906"/>
      <c r="AL789" s="906"/>
      <c r="AM789" s="906"/>
    </row>
    <row r="790" spans="1:39" ht="15.75" customHeight="1">
      <c r="A790" s="838"/>
      <c r="B790" s="904"/>
      <c r="C790" s="876" t="s">
        <v>1793</v>
      </c>
      <c r="D790" s="838"/>
      <c r="E790" s="838"/>
      <c r="F790" s="838"/>
      <c r="G790" s="838"/>
      <c r="H790" s="838"/>
      <c r="I790" s="838"/>
      <c r="J790" s="838"/>
      <c r="K790" s="838"/>
      <c r="L790" s="838"/>
      <c r="M790" s="838"/>
      <c r="N790" s="838"/>
      <c r="O790" s="838"/>
      <c r="P790" s="838"/>
      <c r="Q790" s="838"/>
      <c r="U790" s="838"/>
      <c r="V790" s="876" t="s">
        <v>1794</v>
      </c>
      <c r="W790" s="838"/>
      <c r="X790" s="838"/>
      <c r="Y790" s="838"/>
      <c r="Z790" s="838"/>
      <c r="AA790" s="838"/>
      <c r="AB790" s="838"/>
      <c r="AC790" s="838"/>
      <c r="AD790" s="838"/>
      <c r="AE790" s="838"/>
      <c r="AF790" s="838"/>
      <c r="AG790" s="838"/>
      <c r="AH790" s="838"/>
      <c r="AI790" s="838"/>
      <c r="AJ790" s="838"/>
      <c r="AK790" s="904"/>
      <c r="AL790" s="904"/>
      <c r="AM790" s="904"/>
    </row>
    <row r="791" spans="1:39" ht="15.75" customHeight="1">
      <c r="A791" s="838"/>
      <c r="B791" s="904"/>
      <c r="C791" s="907" t="s">
        <v>1740</v>
      </c>
      <c r="D791" s="907"/>
      <c r="E791" s="907" t="s">
        <v>1741</v>
      </c>
      <c r="F791" s="907">
        <v>2017</v>
      </c>
      <c r="G791" s="907">
        <v>2018</v>
      </c>
      <c r="H791" s="907">
        <v>2019</v>
      </c>
      <c r="I791" s="907">
        <v>2020</v>
      </c>
      <c r="J791" s="907">
        <v>2021</v>
      </c>
      <c r="K791" s="907">
        <v>2022</v>
      </c>
      <c r="L791" s="907">
        <v>2023</v>
      </c>
      <c r="M791" s="907">
        <v>2024</v>
      </c>
      <c r="N791" s="907">
        <v>2025</v>
      </c>
      <c r="O791" s="907">
        <v>2026</v>
      </c>
      <c r="P791" s="907">
        <v>2027</v>
      </c>
      <c r="Q791" s="907">
        <v>2028</v>
      </c>
      <c r="R791" s="907">
        <v>2029</v>
      </c>
      <c r="S791" s="907">
        <v>2030</v>
      </c>
      <c r="U791" s="838"/>
      <c r="V791" s="907" t="s">
        <v>1740</v>
      </c>
      <c r="W791" s="907"/>
      <c r="X791" s="907" t="s">
        <v>1741</v>
      </c>
      <c r="Y791" s="907">
        <v>2017</v>
      </c>
      <c r="Z791" s="907">
        <v>2018</v>
      </c>
      <c r="AA791" s="907">
        <v>2019</v>
      </c>
      <c r="AB791" s="907">
        <v>2020</v>
      </c>
      <c r="AC791" s="907">
        <v>2021</v>
      </c>
      <c r="AD791" s="907">
        <v>2022</v>
      </c>
      <c r="AE791" s="907">
        <v>2023</v>
      </c>
      <c r="AF791" s="907">
        <v>2024</v>
      </c>
      <c r="AG791" s="907">
        <v>2025</v>
      </c>
      <c r="AH791" s="907">
        <v>2026</v>
      </c>
      <c r="AI791" s="907">
        <v>2027</v>
      </c>
      <c r="AJ791" s="907">
        <v>2028</v>
      </c>
      <c r="AK791" s="907">
        <v>2029</v>
      </c>
      <c r="AL791" s="907">
        <v>2030</v>
      </c>
      <c r="AM791" s="904"/>
    </row>
    <row r="792" spans="1:39" ht="25.5">
      <c r="A792" s="838"/>
      <c r="B792" s="904"/>
      <c r="C792" s="967" t="s">
        <v>1706</v>
      </c>
      <c r="D792" s="908" t="s">
        <v>1795</v>
      </c>
      <c r="E792" s="908" t="s">
        <v>1796</v>
      </c>
      <c r="F792" s="909">
        <v>15.304774209511189</v>
      </c>
      <c r="G792" s="909">
        <v>15.304774209511189</v>
      </c>
      <c r="H792" s="910">
        <v>15.304774209511189</v>
      </c>
      <c r="I792" s="909">
        <v>15.304774209511189</v>
      </c>
      <c r="J792" s="911">
        <v>15.304774209511189</v>
      </c>
      <c r="K792" s="909">
        <v>15.304774209511189</v>
      </c>
      <c r="L792" s="909">
        <v>15.304774209511189</v>
      </c>
      <c r="M792" s="909">
        <v>15.304774209511189</v>
      </c>
      <c r="N792" s="909">
        <v>15.304774209511189</v>
      </c>
      <c r="O792" s="909">
        <v>15.304774209511189</v>
      </c>
      <c r="P792" s="909">
        <v>15.304774209511189</v>
      </c>
      <c r="Q792" s="909">
        <v>15.304774209511189</v>
      </c>
      <c r="R792" s="909">
        <v>15.304774209511189</v>
      </c>
      <c r="S792" s="909">
        <v>15.304774209511189</v>
      </c>
      <c r="U792" s="838"/>
      <c r="V792" s="967" t="s">
        <v>1706</v>
      </c>
      <c r="W792" s="908" t="s">
        <v>1795</v>
      </c>
      <c r="X792" s="908" t="s">
        <v>1730</v>
      </c>
      <c r="Y792" s="909">
        <v>12003.902154140256</v>
      </c>
      <c r="Z792" s="909">
        <v>13260.597123300015</v>
      </c>
      <c r="AA792" s="909">
        <v>11148.999566585229</v>
      </c>
      <c r="AB792" s="909">
        <v>11968.736430967079</v>
      </c>
      <c r="AC792" s="911">
        <v>9514.1583419672224</v>
      </c>
      <c r="AD792" s="909">
        <v>10223.295650356129</v>
      </c>
      <c r="AE792" s="909">
        <v>9353.204436224898</v>
      </c>
      <c r="AF792" s="909">
        <v>13206.144450681404</v>
      </c>
      <c r="AG792" s="909">
        <v>13261.61885512138</v>
      </c>
      <c r="AH792" s="909">
        <v>13374.28360498793</v>
      </c>
      <c r="AI792" s="909">
        <v>13503.957890530977</v>
      </c>
      <c r="AJ792" s="909">
        <v>13650.308761721433</v>
      </c>
      <c r="AK792" s="909">
        <v>13812.990347999023</v>
      </c>
      <c r="AL792" s="909">
        <v>13991.684058399856</v>
      </c>
      <c r="AM792" s="904"/>
    </row>
    <row r="793" spans="1:39" ht="25.5">
      <c r="A793" s="838"/>
      <c r="B793" s="904"/>
      <c r="C793" s="967"/>
      <c r="D793" s="908" t="s">
        <v>1797</v>
      </c>
      <c r="E793" s="908" t="s">
        <v>1796</v>
      </c>
      <c r="F793" s="909">
        <v>15.304774209511189</v>
      </c>
      <c r="G793" s="909">
        <v>15.304774209511189</v>
      </c>
      <c r="H793" s="910">
        <v>15.304774209511189</v>
      </c>
      <c r="I793" s="909">
        <v>15.304774209511189</v>
      </c>
      <c r="J793" s="911">
        <v>15.304774209511189</v>
      </c>
      <c r="K793" s="909">
        <v>15.304774209511189</v>
      </c>
      <c r="L793" s="909">
        <v>15.304774209511189</v>
      </c>
      <c r="M793" s="909">
        <v>15.231419052103075</v>
      </c>
      <c r="N793" s="909">
        <v>14.000109043727612</v>
      </c>
      <c r="O793" s="909">
        <v>10.955670948127036</v>
      </c>
      <c r="P793" s="909">
        <v>9.3208516501257836</v>
      </c>
      <c r="Q793" s="909">
        <v>7.8993413113141733</v>
      </c>
      <c r="R793" s="909">
        <v>9.1160156164356536</v>
      </c>
      <c r="S793" s="909">
        <v>12.735083086079383</v>
      </c>
      <c r="U793" s="838"/>
      <c r="V793" s="967"/>
      <c r="W793" s="908" t="s">
        <v>1797</v>
      </c>
      <c r="X793" s="908" t="s">
        <v>1730</v>
      </c>
      <c r="Y793" s="909">
        <v>12003.902154140256</v>
      </c>
      <c r="Z793" s="909">
        <v>13260.597123300015</v>
      </c>
      <c r="AA793" s="909">
        <v>11148.999566585229</v>
      </c>
      <c r="AB793" s="909">
        <v>11968.736430967079</v>
      </c>
      <c r="AC793" s="911">
        <v>9514.1583419672224</v>
      </c>
      <c r="AD793" s="909">
        <v>10223.295650356129</v>
      </c>
      <c r="AE793" s="909">
        <v>9353.204436224898</v>
      </c>
      <c r="AF793" s="909">
        <v>13206.144450681404</v>
      </c>
      <c r="AG793" s="912">
        <v>13234.725366984423</v>
      </c>
      <c r="AH793" s="912">
        <v>12928.378903281773</v>
      </c>
      <c r="AI793" s="912">
        <v>11925.259677000691</v>
      </c>
      <c r="AJ793" s="912">
        <v>10785.689763146096</v>
      </c>
      <c r="AK793" s="912">
        <v>9693.710036693501</v>
      </c>
      <c r="AL793" s="912">
        <v>8822.1785263883066</v>
      </c>
      <c r="AM793" s="904"/>
    </row>
    <row r="794" spans="1:39">
      <c r="A794" s="838"/>
      <c r="B794" s="904"/>
      <c r="C794" s="967"/>
      <c r="D794" s="968" t="s">
        <v>1798</v>
      </c>
      <c r="E794" s="908" t="s">
        <v>1796</v>
      </c>
      <c r="F794" s="909"/>
      <c r="G794" s="909"/>
      <c r="H794" s="910"/>
      <c r="I794" s="909"/>
      <c r="J794" s="911"/>
      <c r="K794" s="909"/>
      <c r="L794" s="909"/>
      <c r="M794" s="912">
        <v>7.3355157408114394E-2</v>
      </c>
      <c r="N794" s="912">
        <v>1.3046651657835775</v>
      </c>
      <c r="O794" s="912">
        <v>4.349103261384152</v>
      </c>
      <c r="P794" s="912">
        <v>5.9839225593854053</v>
      </c>
      <c r="Q794" s="912">
        <v>7.4054328981970157</v>
      </c>
      <c r="R794" s="912">
        <v>6.1887585930755353</v>
      </c>
      <c r="S794" s="912">
        <v>2.5696911234318054</v>
      </c>
      <c r="U794" s="838"/>
      <c r="V794" s="967"/>
      <c r="W794" s="968" t="s">
        <v>1798</v>
      </c>
      <c r="X794" s="908" t="s">
        <v>1730</v>
      </c>
      <c r="Y794" s="909"/>
      <c r="Z794" s="909"/>
      <c r="AA794" s="909"/>
      <c r="AB794" s="909"/>
      <c r="AC794" s="911"/>
      <c r="AD794" s="909"/>
      <c r="AE794" s="909">
        <v>0</v>
      </c>
      <c r="AF794" s="909">
        <v>0</v>
      </c>
      <c r="AG794" s="909">
        <v>26.893488136956876</v>
      </c>
      <c r="AH794" s="909">
        <v>445.90470170615663</v>
      </c>
      <c r="AI794" s="909">
        <v>1578.698213530286</v>
      </c>
      <c r="AJ794" s="909">
        <v>2864.6189985753372</v>
      </c>
      <c r="AK794" s="909">
        <v>4119.2803113055215</v>
      </c>
      <c r="AL794" s="909">
        <v>5169.5055320115498</v>
      </c>
      <c r="AM794" s="904"/>
    </row>
    <row r="795" spans="1:39">
      <c r="A795" s="838"/>
      <c r="B795" s="904"/>
      <c r="C795" s="967"/>
      <c r="D795" s="968"/>
      <c r="E795" s="908" t="s">
        <v>1547</v>
      </c>
      <c r="F795" s="909"/>
      <c r="G795" s="909"/>
      <c r="H795" s="910"/>
      <c r="I795" s="909"/>
      <c r="J795" s="911"/>
      <c r="K795" s="909"/>
      <c r="L795" s="913"/>
      <c r="M795" s="913"/>
      <c r="N795" s="913"/>
      <c r="O795" s="913"/>
      <c r="P795" s="913"/>
      <c r="Q795" s="913"/>
      <c r="R795" s="913"/>
      <c r="S795" s="913"/>
      <c r="U795" s="838"/>
      <c r="V795" s="967"/>
      <c r="W795" s="968"/>
      <c r="X795" s="908" t="s">
        <v>1547</v>
      </c>
      <c r="Y795" s="909"/>
      <c r="Z795" s="909"/>
      <c r="AA795" s="909"/>
      <c r="AB795" s="909"/>
      <c r="AC795" s="911"/>
      <c r="AD795" s="909"/>
      <c r="AE795" s="914">
        <v>0</v>
      </c>
      <c r="AF795" s="914">
        <v>0</v>
      </c>
      <c r="AG795" s="914">
        <v>1.922105160801674E-3</v>
      </c>
      <c r="AH795" s="914">
        <v>3.1869266047246068E-2</v>
      </c>
      <c r="AI795" s="914">
        <v>0.11283117935917945</v>
      </c>
      <c r="AJ795" s="914">
        <v>0.20473725583130029</v>
      </c>
      <c r="AK795" s="914">
        <v>0.29440918577864306</v>
      </c>
      <c r="AL795" s="914">
        <v>0.36946985869853571</v>
      </c>
      <c r="AM795" s="904"/>
    </row>
    <row r="796" spans="1:39" ht="25.5">
      <c r="A796" s="838"/>
      <c r="B796" s="904"/>
      <c r="C796" s="967" t="s">
        <v>1592</v>
      </c>
      <c r="D796" s="908" t="s">
        <v>1795</v>
      </c>
      <c r="E796" s="908" t="s">
        <v>1796</v>
      </c>
      <c r="F796" s="909">
        <v>116.29594571351998</v>
      </c>
      <c r="G796" s="909">
        <v>150.94868630400001</v>
      </c>
      <c r="H796" s="910">
        <v>141.72054914111999</v>
      </c>
      <c r="I796" s="909">
        <v>121.30695515069999</v>
      </c>
      <c r="J796" s="911">
        <v>178.62175040917998</v>
      </c>
      <c r="K796" s="909">
        <v>174.48301758102002</v>
      </c>
      <c r="L796" s="909">
        <v>168.39809134802999</v>
      </c>
      <c r="M796" s="909">
        <v>250.37990029760888</v>
      </c>
      <c r="N796" s="909">
        <v>285.87788763300637</v>
      </c>
      <c r="O796" s="909">
        <v>347.68669618195338</v>
      </c>
      <c r="P796" s="909">
        <v>418.10140597282185</v>
      </c>
      <c r="Q796" s="909">
        <v>521.4081530072948</v>
      </c>
      <c r="R796" s="909">
        <v>666.64960794721878</v>
      </c>
      <c r="S796" s="909">
        <v>874.52842189170474</v>
      </c>
      <c r="U796" s="838"/>
      <c r="V796" s="967" t="s">
        <v>1592</v>
      </c>
      <c r="W796" s="908" t="s">
        <v>1795</v>
      </c>
      <c r="X796" s="908" t="s">
        <v>1730</v>
      </c>
      <c r="Y796" s="909">
        <v>106260.723598</v>
      </c>
      <c r="Z796" s="909">
        <v>113985.54920000001</v>
      </c>
      <c r="AA796" s="909">
        <v>104517.619448</v>
      </c>
      <c r="AB796" s="909">
        <v>100154.60982900001</v>
      </c>
      <c r="AC796" s="911">
        <v>111080.34703800001</v>
      </c>
      <c r="AD796" s="909">
        <v>97611.426632000032</v>
      </c>
      <c r="AE796" s="909">
        <v>94220.737373000011</v>
      </c>
      <c r="AF796" s="909">
        <v>114707.20820271142</v>
      </c>
      <c r="AG796" s="909">
        <v>114213.01236035321</v>
      </c>
      <c r="AH796" s="909">
        <v>113900.30217733403</v>
      </c>
      <c r="AI796" s="909">
        <v>113609.96036969473</v>
      </c>
      <c r="AJ796" s="909">
        <v>113339.40035252998</v>
      </c>
      <c r="AK796" s="909">
        <v>113086.6212121618</v>
      </c>
      <c r="AL796" s="909">
        <v>112850.03996724979</v>
      </c>
      <c r="AM796" s="904"/>
    </row>
    <row r="797" spans="1:39" ht="25.5">
      <c r="A797" s="838"/>
      <c r="B797" s="904"/>
      <c r="C797" s="967"/>
      <c r="D797" s="908" t="s">
        <v>1797</v>
      </c>
      <c r="E797" s="908" t="s">
        <v>1796</v>
      </c>
      <c r="F797" s="909">
        <v>116.29594571351998</v>
      </c>
      <c r="G797" s="909">
        <v>150.94868630400001</v>
      </c>
      <c r="H797" s="910">
        <v>141.72054914111999</v>
      </c>
      <c r="I797" s="909">
        <v>121.30695515069999</v>
      </c>
      <c r="J797" s="911">
        <v>178.62175040917998</v>
      </c>
      <c r="K797" s="909">
        <v>174.48301758102002</v>
      </c>
      <c r="L797" s="909">
        <v>168.39809134802999</v>
      </c>
      <c r="M797" s="909">
        <v>250.37990029760888</v>
      </c>
      <c r="N797" s="909">
        <v>284.67477796449703</v>
      </c>
      <c r="O797" s="909">
        <v>344.7207203849772</v>
      </c>
      <c r="P797" s="909">
        <v>410.88884697817707</v>
      </c>
      <c r="Q797" s="909">
        <v>512.18018635188253</v>
      </c>
      <c r="R797" s="909">
        <v>654.50205431159441</v>
      </c>
      <c r="S797" s="909">
        <v>854.08876359441604</v>
      </c>
      <c r="U797" s="838"/>
      <c r="V797" s="967"/>
      <c r="W797" s="908" t="s">
        <v>1797</v>
      </c>
      <c r="X797" s="908" t="s">
        <v>1730</v>
      </c>
      <c r="Y797" s="909">
        <v>106260.723598</v>
      </c>
      <c r="Z797" s="909">
        <v>113985.54920000001</v>
      </c>
      <c r="AA797" s="909">
        <v>104517.619448</v>
      </c>
      <c r="AB797" s="909">
        <v>100154.60982900001</v>
      </c>
      <c r="AC797" s="911">
        <v>111080.34703800001</v>
      </c>
      <c r="AD797" s="909">
        <v>97611.426632000032</v>
      </c>
      <c r="AE797" s="909">
        <v>94220.737373000011</v>
      </c>
      <c r="AF797" s="909">
        <v>114707.20820271142</v>
      </c>
      <c r="AG797" s="912">
        <v>114213.01236035321</v>
      </c>
      <c r="AH797" s="912">
        <v>113334.69212560881</v>
      </c>
      <c r="AI797" s="912">
        <v>111925.4622100807</v>
      </c>
      <c r="AJ797" s="912">
        <v>109429.45797269995</v>
      </c>
      <c r="AK797" s="912">
        <v>106951.23461211578</v>
      </c>
      <c r="AL797" s="912">
        <v>101722.81886616979</v>
      </c>
      <c r="AM797" s="904"/>
    </row>
    <row r="798" spans="1:39">
      <c r="A798" s="838"/>
      <c r="B798" s="904"/>
      <c r="C798" s="967"/>
      <c r="D798" s="968" t="s">
        <v>1798</v>
      </c>
      <c r="E798" s="908" t="s">
        <v>1796</v>
      </c>
      <c r="F798" s="909"/>
      <c r="G798" s="909"/>
      <c r="H798" s="910"/>
      <c r="I798" s="909"/>
      <c r="J798" s="911"/>
      <c r="K798" s="909"/>
      <c r="L798" s="909"/>
      <c r="M798" s="912">
        <v>0</v>
      </c>
      <c r="N798" s="912">
        <v>1.2031096685093623</v>
      </c>
      <c r="O798" s="912">
        <v>2.9659757969762057</v>
      </c>
      <c r="P798" s="912">
        <v>7.2125589946447937</v>
      </c>
      <c r="Q798" s="912">
        <v>9.2279666554122635</v>
      </c>
      <c r="R798" s="912">
        <v>12.1475536356244</v>
      </c>
      <c r="S798" s="912">
        <v>20.439658297288716</v>
      </c>
      <c r="U798" s="838"/>
      <c r="V798" s="967"/>
      <c r="W798" s="968" t="s">
        <v>1798</v>
      </c>
      <c r="X798" s="908" t="s">
        <v>1730</v>
      </c>
      <c r="Y798" s="909"/>
      <c r="Z798" s="909"/>
      <c r="AA798" s="909"/>
      <c r="AB798" s="909"/>
      <c r="AC798" s="911"/>
      <c r="AD798" s="909"/>
      <c r="AE798" s="909">
        <v>0</v>
      </c>
      <c r="AF798" s="909">
        <v>0</v>
      </c>
      <c r="AG798" s="909">
        <v>0</v>
      </c>
      <c r="AH798" s="909">
        <v>565.61005172521982</v>
      </c>
      <c r="AI798" s="909">
        <v>1684.4981596140278</v>
      </c>
      <c r="AJ798" s="909">
        <v>3909.9423798300268</v>
      </c>
      <c r="AK798" s="909">
        <v>6135.3866000460257</v>
      </c>
      <c r="AL798" s="909">
        <v>11127.221101079995</v>
      </c>
      <c r="AM798" s="904"/>
    </row>
    <row r="799" spans="1:39">
      <c r="A799" s="838"/>
      <c r="B799" s="904"/>
      <c r="C799" s="967"/>
      <c r="D799" s="968"/>
      <c r="E799" s="908" t="s">
        <v>1547</v>
      </c>
      <c r="F799" s="909"/>
      <c r="G799" s="909"/>
      <c r="H799" s="910"/>
      <c r="I799" s="909"/>
      <c r="J799" s="911"/>
      <c r="K799" s="909"/>
      <c r="L799" s="913"/>
      <c r="M799" s="913"/>
      <c r="N799" s="913"/>
      <c r="O799" s="913"/>
      <c r="P799" s="913"/>
      <c r="Q799" s="913"/>
      <c r="R799" s="913"/>
      <c r="S799" s="913"/>
      <c r="U799" s="838"/>
      <c r="V799" s="967"/>
      <c r="W799" s="968"/>
      <c r="X799" s="908" t="s">
        <v>1547</v>
      </c>
      <c r="Y799" s="909"/>
      <c r="Z799" s="909"/>
      <c r="AA799" s="909"/>
      <c r="AB799" s="909"/>
      <c r="AC799" s="911"/>
      <c r="AD799" s="909"/>
      <c r="AE799" s="913">
        <v>0</v>
      </c>
      <c r="AF799" s="913">
        <v>0</v>
      </c>
      <c r="AG799" s="913">
        <v>0</v>
      </c>
      <c r="AH799" s="913">
        <v>5.0120500789309916E-3</v>
      </c>
      <c r="AI799" s="913">
        <v>1.4926872512432304E-2</v>
      </c>
      <c r="AJ799" s="913">
        <v>3.4647239655074394E-2</v>
      </c>
      <c r="AK799" s="913">
        <v>5.4367606797716475E-2</v>
      </c>
      <c r="AL799" s="913">
        <v>9.8601835713210434E-2</v>
      </c>
      <c r="AM799" s="904"/>
    </row>
    <row r="800" spans="1:39" ht="25.5">
      <c r="A800" s="838"/>
      <c r="B800" s="904"/>
      <c r="C800" s="967" t="s">
        <v>1799</v>
      </c>
      <c r="D800" s="908" t="s">
        <v>1795</v>
      </c>
      <c r="E800" s="908" t="s">
        <v>1796</v>
      </c>
      <c r="F800" s="915">
        <v>99.168080605685219</v>
      </c>
      <c r="G800" s="915">
        <v>139.57707923756726</v>
      </c>
      <c r="H800" s="916">
        <v>111.92871039426521</v>
      </c>
      <c r="I800" s="915">
        <v>84.386119872577098</v>
      </c>
      <c r="J800" s="917">
        <v>164.11508939945946</v>
      </c>
      <c r="K800" s="915">
        <v>255.4058306983784</v>
      </c>
      <c r="L800" s="915">
        <v>162.4584597608108</v>
      </c>
      <c r="M800" s="915">
        <v>193.84064810064129</v>
      </c>
      <c r="N800" s="915">
        <v>194.34347322083408</v>
      </c>
      <c r="O800" s="915">
        <v>242.61411956168934</v>
      </c>
      <c r="P800" s="915">
        <v>290.20958465665439</v>
      </c>
      <c r="Q800" s="915">
        <v>374.08910050874101</v>
      </c>
      <c r="R800" s="915">
        <v>505.62541740893431</v>
      </c>
      <c r="S800" s="915">
        <v>715.80529941173882</v>
      </c>
      <c r="U800" s="838"/>
      <c r="V800" s="967" t="s">
        <v>1799</v>
      </c>
      <c r="W800" s="908" t="s">
        <v>1795</v>
      </c>
      <c r="X800" s="908" t="s">
        <v>1730</v>
      </c>
      <c r="Y800" s="915">
        <v>18216.642782245701</v>
      </c>
      <c r="Z800" s="915">
        <v>17410.56247130621</v>
      </c>
      <c r="AA800" s="915">
        <v>20316.738740560806</v>
      </c>
      <c r="AB800" s="915">
        <v>15774.378304851369</v>
      </c>
      <c r="AC800" s="917">
        <v>20294.127868022217</v>
      </c>
      <c r="AD800" s="915">
        <v>16169.279858673774</v>
      </c>
      <c r="AE800" s="915">
        <v>19073.496123256406</v>
      </c>
      <c r="AF800" s="915">
        <v>20294.066940649416</v>
      </c>
      <c r="AG800" s="915">
        <v>19911.741777127467</v>
      </c>
      <c r="AH800" s="915">
        <v>21989.874593296503</v>
      </c>
      <c r="AI800" s="915">
        <v>21193.041397694287</v>
      </c>
      <c r="AJ800" s="915">
        <v>20957.603222457587</v>
      </c>
      <c r="AK800" s="915">
        <v>20723.198711566809</v>
      </c>
      <c r="AL800" s="915">
        <v>20489.82786502186</v>
      </c>
      <c r="AM800" s="904"/>
    </row>
    <row r="801" spans="1:41" ht="25.5">
      <c r="A801" s="838"/>
      <c r="B801" s="904"/>
      <c r="C801" s="967"/>
      <c r="D801" s="908" t="s">
        <v>1797</v>
      </c>
      <c r="E801" s="908" t="s">
        <v>1796</v>
      </c>
      <c r="F801" s="909">
        <v>99.168080605685219</v>
      </c>
      <c r="G801" s="909">
        <v>139.57707923756726</v>
      </c>
      <c r="H801" s="910">
        <v>111.92871039426521</v>
      </c>
      <c r="I801" s="909">
        <v>84.386119872577098</v>
      </c>
      <c r="J801" s="911">
        <v>164.11508939945946</v>
      </c>
      <c r="K801" s="909">
        <v>255.4058306983784</v>
      </c>
      <c r="L801" s="909">
        <v>162.4584597608108</v>
      </c>
      <c r="M801" s="909">
        <v>187.99206215591786</v>
      </c>
      <c r="N801" s="909">
        <v>191.36718986423475</v>
      </c>
      <c r="O801" s="909">
        <v>239.60489389067766</v>
      </c>
      <c r="P801" s="909">
        <v>287.07850697304758</v>
      </c>
      <c r="Q801" s="909">
        <v>370.46310748573711</v>
      </c>
      <c r="R801" s="909">
        <v>493.43965647818936</v>
      </c>
      <c r="S801" s="909">
        <v>695.11261697662212</v>
      </c>
      <c r="U801" s="838"/>
      <c r="V801" s="967"/>
      <c r="W801" s="908" t="s">
        <v>1797</v>
      </c>
      <c r="X801" s="908" t="s">
        <v>1730</v>
      </c>
      <c r="Y801" s="909">
        <v>18216.642782245701</v>
      </c>
      <c r="Z801" s="909">
        <v>17410.56247130621</v>
      </c>
      <c r="AA801" s="909">
        <v>20316.738740560806</v>
      </c>
      <c r="AB801" s="909">
        <v>15774.378304851369</v>
      </c>
      <c r="AC801" s="911">
        <v>20294.127868022217</v>
      </c>
      <c r="AD801" s="909">
        <v>16169.279858673774</v>
      </c>
      <c r="AE801" s="915">
        <v>19073.496123256406</v>
      </c>
      <c r="AF801" s="909">
        <v>20294.066940649416</v>
      </c>
      <c r="AG801" s="912">
        <v>17637.72461438652</v>
      </c>
      <c r="AH801" s="912">
        <v>18592.697740833901</v>
      </c>
      <c r="AI801" s="912">
        <v>16826.755652327418</v>
      </c>
      <c r="AJ801" s="912">
        <v>15723.40092664459</v>
      </c>
      <c r="AK801" s="912">
        <v>14671.598173414917</v>
      </c>
      <c r="AL801" s="912">
        <v>9625.8877872218618</v>
      </c>
      <c r="AM801" s="904"/>
    </row>
    <row r="802" spans="1:41">
      <c r="A802" s="838"/>
      <c r="B802" s="904"/>
      <c r="C802" s="967"/>
      <c r="D802" s="968" t="s">
        <v>1798</v>
      </c>
      <c r="E802" s="908" t="s">
        <v>1796</v>
      </c>
      <c r="F802" s="912"/>
      <c r="G802" s="912"/>
      <c r="H802" s="910"/>
      <c r="I802" s="912"/>
      <c r="J802" s="918"/>
      <c r="K802" s="912"/>
      <c r="L802" s="909"/>
      <c r="M802" s="912">
        <v>5.8485859447234239</v>
      </c>
      <c r="N802" s="912">
        <v>2.976283356599331</v>
      </c>
      <c r="O802" s="912">
        <v>3.0092256710116736</v>
      </c>
      <c r="P802" s="912">
        <v>3.1310776836068177</v>
      </c>
      <c r="Q802" s="912">
        <v>3.625993023003907</v>
      </c>
      <c r="R802" s="912">
        <v>12.185760930744927</v>
      </c>
      <c r="S802" s="912">
        <v>20.692682435116637</v>
      </c>
      <c r="U802" s="838"/>
      <c r="V802" s="967"/>
      <c r="W802" s="968" t="s">
        <v>1798</v>
      </c>
      <c r="X802" s="908" t="s">
        <v>1730</v>
      </c>
      <c r="Y802" s="912"/>
      <c r="Z802" s="912"/>
      <c r="AA802" s="912"/>
      <c r="AB802" s="912"/>
      <c r="AC802" s="918"/>
      <c r="AD802" s="912"/>
      <c r="AE802" s="909">
        <v>0</v>
      </c>
      <c r="AF802" s="909">
        <v>0</v>
      </c>
      <c r="AG802" s="909">
        <v>2274.0171627409472</v>
      </c>
      <c r="AH802" s="909">
        <v>3397.1768524626023</v>
      </c>
      <c r="AI802" s="909">
        <v>4366.2857453668694</v>
      </c>
      <c r="AJ802" s="909">
        <v>5234.2022958129965</v>
      </c>
      <c r="AK802" s="909">
        <v>6051.6005381518917</v>
      </c>
      <c r="AL802" s="909">
        <v>10863.940077799998</v>
      </c>
      <c r="AM802" s="904"/>
    </row>
    <row r="803" spans="1:41">
      <c r="A803" s="838"/>
      <c r="B803" s="904"/>
      <c r="C803" s="967"/>
      <c r="D803" s="968"/>
      <c r="E803" s="908" t="s">
        <v>1547</v>
      </c>
      <c r="F803" s="912"/>
      <c r="G803" s="912"/>
      <c r="H803" s="910"/>
      <c r="I803" s="912"/>
      <c r="J803" s="918"/>
      <c r="K803" s="912"/>
      <c r="L803" s="913"/>
      <c r="M803" s="913"/>
      <c r="N803" s="913"/>
      <c r="O803" s="913"/>
      <c r="P803" s="913"/>
      <c r="Q803" s="913"/>
      <c r="R803" s="913"/>
      <c r="S803" s="913"/>
      <c r="U803" s="838"/>
      <c r="V803" s="967"/>
      <c r="W803" s="968"/>
      <c r="X803" s="908" t="s">
        <v>1547</v>
      </c>
      <c r="Y803" s="912"/>
      <c r="Z803" s="912"/>
      <c r="AA803" s="912"/>
      <c r="AB803" s="912"/>
      <c r="AC803" s="918"/>
      <c r="AD803" s="912"/>
      <c r="AE803" s="913">
        <v>0</v>
      </c>
      <c r="AF803" s="913">
        <v>0</v>
      </c>
      <c r="AG803" s="913">
        <v>0.11098273629828374</v>
      </c>
      <c r="AH803" s="913">
        <v>0.16579821337893791</v>
      </c>
      <c r="AI803" s="913">
        <v>0.21309528679938528</v>
      </c>
      <c r="AJ803" s="913">
        <v>0.25545369781989685</v>
      </c>
      <c r="AK803" s="913">
        <v>0.29534657772711531</v>
      </c>
      <c r="AL803" s="913">
        <v>0.53021138827358361</v>
      </c>
      <c r="AM803" s="904"/>
    </row>
    <row r="804" spans="1:41" ht="25.5">
      <c r="A804" s="838"/>
      <c r="B804" s="904"/>
      <c r="C804" s="967" t="s">
        <v>1800</v>
      </c>
      <c r="D804" s="908" t="s">
        <v>1795</v>
      </c>
      <c r="E804" s="908" t="s">
        <v>1796</v>
      </c>
      <c r="F804" s="909">
        <v>7.9006346622458343</v>
      </c>
      <c r="G804" s="909">
        <v>9.1735575599250012</v>
      </c>
      <c r="H804" s="910">
        <v>9.7967789966000005</v>
      </c>
      <c r="I804" s="909">
        <v>9.0116425100000015</v>
      </c>
      <c r="J804" s="911">
        <v>11.603405149999999</v>
      </c>
      <c r="K804" s="909">
        <v>19.039206209999996</v>
      </c>
      <c r="L804" s="909">
        <v>21.206344128599998</v>
      </c>
      <c r="M804" s="909">
        <v>31.716246548642651</v>
      </c>
      <c r="N804" s="909">
        <v>33.760136797574866</v>
      </c>
      <c r="O804" s="909">
        <v>35.421391302884309</v>
      </c>
      <c r="P804" s="909">
        <v>37.2361953340762</v>
      </c>
      <c r="Q804" s="909">
        <v>39.435537264235592</v>
      </c>
      <c r="R804" s="909">
        <v>41.924145101930392</v>
      </c>
      <c r="S804" s="909">
        <v>44.609639210959557</v>
      </c>
      <c r="U804" s="838"/>
      <c r="V804" s="967" t="s">
        <v>1800</v>
      </c>
      <c r="W804" s="908" t="s">
        <v>1795</v>
      </c>
      <c r="X804" s="908" t="s">
        <v>1730</v>
      </c>
      <c r="Y804" s="909">
        <v>3593.991329946783</v>
      </c>
      <c r="Z804" s="909">
        <v>3632.2240554059645</v>
      </c>
      <c r="AA804" s="909">
        <v>3566.4947848549468</v>
      </c>
      <c r="AB804" s="909">
        <v>3513.7751592903155</v>
      </c>
      <c r="AC804" s="911">
        <v>3561.1205655727158</v>
      </c>
      <c r="AD804" s="909">
        <v>3442.7424021271481</v>
      </c>
      <c r="AE804" s="909">
        <v>3265.9368457629416</v>
      </c>
      <c r="AF804" s="909">
        <v>3491.066948789382</v>
      </c>
      <c r="AG804" s="909">
        <v>3468.6329193460233</v>
      </c>
      <c r="AH804" s="909">
        <v>3453.9568140457345</v>
      </c>
      <c r="AI804" s="909">
        <v>3460.5135306754569</v>
      </c>
      <c r="AJ804" s="909">
        <v>3491.6926277409289</v>
      </c>
      <c r="AK804" s="909">
        <v>3532.6231509062604</v>
      </c>
      <c r="AL804" s="909">
        <v>3577.1782091498867</v>
      </c>
      <c r="AM804" s="919">
        <v>0.9957689079122688</v>
      </c>
      <c r="AN804" s="919">
        <v>1.0018983203852054</v>
      </c>
      <c r="AO804" s="919">
        <v>1.0090099624778481</v>
      </c>
    </row>
    <row r="805" spans="1:41" ht="25.5">
      <c r="A805" s="838"/>
      <c r="B805" s="904"/>
      <c r="C805" s="967"/>
      <c r="D805" s="908" t="s">
        <v>1797</v>
      </c>
      <c r="E805" s="908" t="s">
        <v>1796</v>
      </c>
      <c r="F805" s="909">
        <v>7.9006346622458343</v>
      </c>
      <c r="G805" s="909">
        <v>9.1735575599250012</v>
      </c>
      <c r="H805" s="910">
        <v>9.7967789966000005</v>
      </c>
      <c r="I805" s="909">
        <v>9.0116425100000015</v>
      </c>
      <c r="J805" s="911">
        <v>11.603405149999999</v>
      </c>
      <c r="K805" s="909">
        <v>19.039206209999996</v>
      </c>
      <c r="L805" s="909">
        <v>21.206344128599998</v>
      </c>
      <c r="M805" s="909">
        <v>24.082902389064973</v>
      </c>
      <c r="N805" s="909">
        <v>31.279292393384978</v>
      </c>
      <c r="O805" s="909">
        <v>33.264173492142106</v>
      </c>
      <c r="P805" s="909">
        <v>31.108699194199211</v>
      </c>
      <c r="Q805" s="909">
        <v>39.188080689355942</v>
      </c>
      <c r="R805" s="909">
        <v>41.664315698306766</v>
      </c>
      <c r="S805" s="909">
        <v>44.609639210959557</v>
      </c>
      <c r="U805" s="838"/>
      <c r="V805" s="967"/>
      <c r="W805" s="908" t="s">
        <v>1797</v>
      </c>
      <c r="X805" s="908" t="s">
        <v>1730</v>
      </c>
      <c r="Y805" s="909">
        <v>3593.991329946783</v>
      </c>
      <c r="Z805" s="909">
        <v>3632.2240554059645</v>
      </c>
      <c r="AA805" s="909">
        <v>3566.4947848549468</v>
      </c>
      <c r="AB805" s="909">
        <v>3513.7751592903155</v>
      </c>
      <c r="AC805" s="911">
        <v>3561.1205655727158</v>
      </c>
      <c r="AD805" s="909">
        <v>3442.7424021271481</v>
      </c>
      <c r="AE805" s="909">
        <v>3265.9368457629416</v>
      </c>
      <c r="AF805" s="909">
        <v>3491.066948789382</v>
      </c>
      <c r="AG805" s="912">
        <v>2646.0742814604973</v>
      </c>
      <c r="AH805" s="912">
        <v>2381.5548386451137</v>
      </c>
      <c r="AI805" s="912">
        <v>2182.1862190364182</v>
      </c>
      <c r="AJ805" s="912">
        <v>1656.2956203817785</v>
      </c>
      <c r="AK805" s="912">
        <v>1675.8003860194135</v>
      </c>
      <c r="AL805" s="912">
        <v>1698.9296867353432</v>
      </c>
      <c r="AM805" s="904"/>
    </row>
    <row r="806" spans="1:41">
      <c r="A806" s="838"/>
      <c r="B806" s="904"/>
      <c r="C806" s="967"/>
      <c r="D806" s="968" t="s">
        <v>1798</v>
      </c>
      <c r="E806" s="908" t="s">
        <v>1796</v>
      </c>
      <c r="F806" s="909"/>
      <c r="G806" s="909"/>
      <c r="H806" s="910"/>
      <c r="I806" s="909"/>
      <c r="J806" s="911"/>
      <c r="K806" s="909"/>
      <c r="L806" s="909"/>
      <c r="M806" s="912">
        <v>7.6333441595776792</v>
      </c>
      <c r="N806" s="912">
        <v>2.4808444041898885</v>
      </c>
      <c r="O806" s="912">
        <v>2.1572178107422038</v>
      </c>
      <c r="P806" s="912">
        <v>6.127496139876988</v>
      </c>
      <c r="Q806" s="912">
        <v>0.24745657487964759</v>
      </c>
      <c r="R806" s="912">
        <v>0.25982940362362994</v>
      </c>
      <c r="S806" s="912">
        <v>0</v>
      </c>
      <c r="U806" s="838"/>
      <c r="V806" s="967"/>
      <c r="W806" s="968" t="s">
        <v>1798</v>
      </c>
      <c r="X806" s="908" t="s">
        <v>1730</v>
      </c>
      <c r="Y806" s="909"/>
      <c r="Z806" s="909"/>
      <c r="AA806" s="909"/>
      <c r="AB806" s="909"/>
      <c r="AC806" s="911"/>
      <c r="AD806" s="909"/>
      <c r="AE806" s="909">
        <v>0</v>
      </c>
      <c r="AF806" s="909">
        <v>0</v>
      </c>
      <c r="AG806" s="909">
        <v>822.55863788552597</v>
      </c>
      <c r="AH806" s="909">
        <v>1072.4019754006208</v>
      </c>
      <c r="AI806" s="909">
        <v>1278.3273116390387</v>
      </c>
      <c r="AJ806" s="909">
        <v>1835.3970073591504</v>
      </c>
      <c r="AK806" s="909">
        <v>1856.8227648868469</v>
      </c>
      <c r="AL806" s="909">
        <v>1878.2485224145435</v>
      </c>
      <c r="AM806" s="904"/>
    </row>
    <row r="807" spans="1:41">
      <c r="A807" s="838"/>
      <c r="B807" s="904"/>
      <c r="C807" s="967"/>
      <c r="D807" s="968"/>
      <c r="E807" s="908" t="s">
        <v>1547</v>
      </c>
      <c r="F807" s="909"/>
      <c r="G807" s="909"/>
      <c r="H807" s="910"/>
      <c r="I807" s="909"/>
      <c r="J807" s="911"/>
      <c r="K807" s="909"/>
      <c r="L807" s="913"/>
      <c r="M807" s="913"/>
      <c r="N807" s="913"/>
      <c r="O807" s="913"/>
      <c r="P807" s="913"/>
      <c r="Q807" s="913"/>
      <c r="R807" s="913"/>
      <c r="S807" s="913"/>
      <c r="U807" s="838"/>
      <c r="V807" s="967"/>
      <c r="W807" s="968"/>
      <c r="X807" s="908" t="s">
        <v>1547</v>
      </c>
      <c r="Y807" s="909"/>
      <c r="Z807" s="909"/>
      <c r="AA807" s="909"/>
      <c r="AB807" s="909"/>
      <c r="AC807" s="911"/>
      <c r="AD807" s="909"/>
      <c r="AE807" s="913">
        <v>0</v>
      </c>
      <c r="AF807" s="913">
        <v>0</v>
      </c>
      <c r="AG807" s="913">
        <v>0.22994622850534649</v>
      </c>
      <c r="AH807" s="913">
        <v>0.29978992174825875</v>
      </c>
      <c r="AI807" s="913">
        <v>0.35735633980137438</v>
      </c>
      <c r="AJ807" s="913">
        <v>0.51308514702020702</v>
      </c>
      <c r="AK807" s="913">
        <v>0.51907471652862358</v>
      </c>
      <c r="AL807" s="913">
        <v>0.52506428603704025</v>
      </c>
      <c r="AM807" s="904"/>
    </row>
    <row r="808" spans="1:41" ht="25.5">
      <c r="A808" s="838"/>
      <c r="B808" s="904"/>
      <c r="C808" s="967" t="s">
        <v>1801</v>
      </c>
      <c r="D808" s="908" t="s">
        <v>1795</v>
      </c>
      <c r="E808" s="908" t="s">
        <v>1796</v>
      </c>
      <c r="F808" s="909">
        <v>8.2161781875868769</v>
      </c>
      <c r="G808" s="909">
        <v>9.3368034017835555</v>
      </c>
      <c r="H808" s="910">
        <v>9.6576729562812371</v>
      </c>
      <c r="I808" s="909">
        <v>8.3881352844969985</v>
      </c>
      <c r="J808" s="911">
        <v>10.130543413582878</v>
      </c>
      <c r="K808" s="909">
        <v>13.859071116993395</v>
      </c>
      <c r="L808" s="909">
        <v>13.958932810337304</v>
      </c>
      <c r="M808" s="909">
        <v>26.808487815799442</v>
      </c>
      <c r="N808" s="909">
        <v>29.12991900539101</v>
      </c>
      <c r="O808" s="909">
        <v>30.422430461854937</v>
      </c>
      <c r="P808" s="909">
        <v>31.761940049212736</v>
      </c>
      <c r="Q808" s="909">
        <v>33.260938065726066</v>
      </c>
      <c r="R808" s="909">
        <v>35.185952110233714</v>
      </c>
      <c r="S808" s="909">
        <v>37.239860958351507</v>
      </c>
      <c r="U808" s="838"/>
      <c r="V808" s="967" t="s">
        <v>1801</v>
      </c>
      <c r="W808" s="908" t="s">
        <v>1795</v>
      </c>
      <c r="X808" s="908" t="s">
        <v>1730</v>
      </c>
      <c r="Y808" s="909">
        <v>3587.7636153705307</v>
      </c>
      <c r="Z808" s="909">
        <v>3599.2048061438722</v>
      </c>
      <c r="AA808" s="909">
        <v>3477.8470586304711</v>
      </c>
      <c r="AB808" s="909">
        <v>3500.7224421179635</v>
      </c>
      <c r="AC808" s="911">
        <v>3198.5039234109909</v>
      </c>
      <c r="AD808" s="909">
        <v>2631.2053864869986</v>
      </c>
      <c r="AE808" s="909">
        <v>2336.3474224486149</v>
      </c>
      <c r="AF808" s="909">
        <v>3357.6434986697841</v>
      </c>
      <c r="AG808" s="909">
        <v>3374.4034433401694</v>
      </c>
      <c r="AH808" s="909">
        <v>3410.8187949544044</v>
      </c>
      <c r="AI808" s="909">
        <v>3427.948024462733</v>
      </c>
      <c r="AJ808" s="909">
        <v>3431.5493627089436</v>
      </c>
      <c r="AK808" s="909">
        <v>3439.6003201023668</v>
      </c>
      <c r="AL808" s="909">
        <v>3481.2124185835896</v>
      </c>
      <c r="AM808" s="904"/>
    </row>
    <row r="809" spans="1:41" ht="25.5">
      <c r="A809" s="838"/>
      <c r="B809" s="904"/>
      <c r="C809" s="967"/>
      <c r="D809" s="908" t="s">
        <v>1797</v>
      </c>
      <c r="E809" s="908" t="s">
        <v>1796</v>
      </c>
      <c r="F809" s="909">
        <v>8.2161781875868769</v>
      </c>
      <c r="G809" s="909">
        <v>9.3368034017835555</v>
      </c>
      <c r="H809" s="910">
        <v>9.6576729562812371</v>
      </c>
      <c r="I809" s="909">
        <v>8.3881352844969985</v>
      </c>
      <c r="J809" s="911">
        <v>10.130543413582878</v>
      </c>
      <c r="K809" s="909">
        <v>13.859071116993395</v>
      </c>
      <c r="L809" s="909">
        <v>13.958932810337304</v>
      </c>
      <c r="M809" s="909">
        <v>26.808487815799442</v>
      </c>
      <c r="N809" s="909">
        <v>27.402114297451934</v>
      </c>
      <c r="O809" s="909">
        <v>29.787944161278126</v>
      </c>
      <c r="P809" s="909">
        <v>30.873659228405202</v>
      </c>
      <c r="Q809" s="909">
        <v>32.328243203878152</v>
      </c>
      <c r="R809" s="909">
        <v>24.87999365694624</v>
      </c>
      <c r="S809" s="909">
        <v>36.211564873164185</v>
      </c>
      <c r="U809" s="838"/>
      <c r="V809" s="967"/>
      <c r="W809" s="908" t="s">
        <v>1797</v>
      </c>
      <c r="X809" s="908" t="s">
        <v>1730</v>
      </c>
      <c r="Y809" s="909">
        <v>3587.7636153705307</v>
      </c>
      <c r="Z809" s="909">
        <v>3599.2048061438722</v>
      </c>
      <c r="AA809" s="909">
        <v>3477.8470586304711</v>
      </c>
      <c r="AB809" s="909">
        <v>3500.7224421179635</v>
      </c>
      <c r="AC809" s="911">
        <v>3198.5039234109909</v>
      </c>
      <c r="AD809" s="909">
        <v>2631.2053864869986</v>
      </c>
      <c r="AE809" s="909">
        <v>2336.3474224486149</v>
      </c>
      <c r="AF809" s="909">
        <v>3357.6434986697841</v>
      </c>
      <c r="AG809" s="912">
        <v>3374.4034433401694</v>
      </c>
      <c r="AH809" s="912">
        <v>3236.8133256566407</v>
      </c>
      <c r="AI809" s="912">
        <v>3193.3752799763797</v>
      </c>
      <c r="AJ809" s="912">
        <v>3116.2202513044713</v>
      </c>
      <c r="AK809" s="912">
        <v>3043.5148417797755</v>
      </c>
      <c r="AL809" s="912">
        <v>2154.5323185835896</v>
      </c>
      <c r="AM809" s="904"/>
    </row>
    <row r="810" spans="1:41">
      <c r="A810" s="838"/>
      <c r="B810" s="904"/>
      <c r="C810" s="967"/>
      <c r="D810" s="968" t="s">
        <v>1798</v>
      </c>
      <c r="E810" s="908" t="s">
        <v>1796</v>
      </c>
      <c r="F810" s="909"/>
      <c r="G810" s="909"/>
      <c r="H810" s="910"/>
      <c r="I810" s="909"/>
      <c r="J810" s="911"/>
      <c r="K810" s="909"/>
      <c r="L810" s="909"/>
      <c r="M810" s="912">
        <v>0</v>
      </c>
      <c r="N810" s="912">
        <v>1.7278047079390757</v>
      </c>
      <c r="O810" s="912">
        <v>0.63448630057681044</v>
      </c>
      <c r="P810" s="912">
        <v>0.88828082080753468</v>
      </c>
      <c r="Q810" s="912">
        <v>0.93269486184791139</v>
      </c>
      <c r="R810" s="912">
        <v>10.305958453287476</v>
      </c>
      <c r="S810" s="912">
        <v>1.0282960851873222</v>
      </c>
      <c r="U810" s="838"/>
      <c r="V810" s="967"/>
      <c r="W810" s="968" t="s">
        <v>1798</v>
      </c>
      <c r="X810" s="908" t="s">
        <v>1730</v>
      </c>
      <c r="Y810" s="909"/>
      <c r="Z810" s="909"/>
      <c r="AA810" s="909"/>
      <c r="AB810" s="909"/>
      <c r="AC810" s="911"/>
      <c r="AD810" s="909"/>
      <c r="AE810" s="909">
        <v>0</v>
      </c>
      <c r="AF810" s="909">
        <v>0</v>
      </c>
      <c r="AG810" s="909">
        <v>0</v>
      </c>
      <c r="AH810" s="909">
        <v>174.00546929776374</v>
      </c>
      <c r="AI810" s="909">
        <v>234.57274448635326</v>
      </c>
      <c r="AJ810" s="909">
        <v>315.32911140447231</v>
      </c>
      <c r="AK810" s="909">
        <v>396.08547832259137</v>
      </c>
      <c r="AL810" s="909">
        <v>1326.6801</v>
      </c>
      <c r="AM810" s="904"/>
    </row>
    <row r="811" spans="1:41">
      <c r="A811" s="838"/>
      <c r="B811" s="904"/>
      <c r="C811" s="967"/>
      <c r="D811" s="968"/>
      <c r="E811" s="908" t="s">
        <v>1547</v>
      </c>
      <c r="F811" s="909"/>
      <c r="G811" s="909"/>
      <c r="H811" s="910"/>
      <c r="I811" s="909"/>
      <c r="J811" s="911"/>
      <c r="K811" s="909"/>
      <c r="L811" s="913"/>
      <c r="M811" s="913"/>
      <c r="N811" s="913"/>
      <c r="O811" s="913"/>
      <c r="P811" s="913"/>
      <c r="Q811" s="913"/>
      <c r="R811" s="913"/>
      <c r="S811" s="913"/>
      <c r="U811" s="838"/>
      <c r="V811" s="967"/>
      <c r="W811" s="968"/>
      <c r="X811" s="908" t="s">
        <v>1547</v>
      </c>
      <c r="Y811" s="909"/>
      <c r="Z811" s="909"/>
      <c r="AA811" s="909"/>
      <c r="AB811" s="909"/>
      <c r="AC811" s="911"/>
      <c r="AD811" s="909"/>
      <c r="AE811" s="913">
        <v>0</v>
      </c>
      <c r="AF811" s="913">
        <v>0</v>
      </c>
      <c r="AG811" s="913">
        <v>0</v>
      </c>
      <c r="AH811" s="913">
        <v>4.9984157349571276E-2</v>
      </c>
      <c r="AI811" s="913">
        <v>6.7382485261210948E-2</v>
      </c>
      <c r="AJ811" s="913">
        <v>9.0580255810063764E-2</v>
      </c>
      <c r="AK811" s="913">
        <v>0.11377802635891657</v>
      </c>
      <c r="AL811" s="913">
        <v>0.38109714101841274</v>
      </c>
      <c r="AM811" s="904"/>
    </row>
    <row r="812" spans="1:41" ht="25.5">
      <c r="A812" s="838"/>
      <c r="B812" s="904"/>
      <c r="C812" s="967" t="s">
        <v>1709</v>
      </c>
      <c r="D812" s="908" t="s">
        <v>1795</v>
      </c>
      <c r="E812" s="908" t="s">
        <v>1796</v>
      </c>
      <c r="F812" s="909">
        <v>0.72967631573643188</v>
      </c>
      <c r="G812" s="909">
        <v>0.85785338185011695</v>
      </c>
      <c r="H812" s="910">
        <v>0.91510019051555669</v>
      </c>
      <c r="I812" s="909">
        <v>0.74814821972204193</v>
      </c>
      <c r="J812" s="911">
        <v>1.1020586300228152</v>
      </c>
      <c r="K812" s="909">
        <v>0.90974488822378252</v>
      </c>
      <c r="L812" s="909">
        <v>1.1238430160721515</v>
      </c>
      <c r="M812" s="909">
        <v>2.6449799494435657</v>
      </c>
      <c r="N812" s="909">
        <v>2.9331370840222113</v>
      </c>
      <c r="O812" s="909">
        <v>3.142064241318538</v>
      </c>
      <c r="P812" s="909">
        <v>3.3024886598294945</v>
      </c>
      <c r="Q812" s="909">
        <v>3.4005837739590219</v>
      </c>
      <c r="R812" s="909">
        <v>3.7316708979382582</v>
      </c>
      <c r="S812" s="909">
        <v>4.0374444603262134</v>
      </c>
      <c r="U812" s="838"/>
      <c r="V812" s="967" t="s">
        <v>1709</v>
      </c>
      <c r="W812" s="908" t="s">
        <v>1795</v>
      </c>
      <c r="X812" s="908" t="s">
        <v>1730</v>
      </c>
      <c r="Y812" s="909">
        <v>250.42441008391495</v>
      </c>
      <c r="Z812" s="909">
        <v>254.94527316350164</v>
      </c>
      <c r="AA812" s="909">
        <v>248.7404876356527</v>
      </c>
      <c r="AB812" s="909">
        <v>231.79483739053643</v>
      </c>
      <c r="AC812" s="911">
        <v>297.33212684206501</v>
      </c>
      <c r="AD812" s="909">
        <v>128.09969238628995</v>
      </c>
      <c r="AE812" s="909">
        <v>136.07816736981729</v>
      </c>
      <c r="AF812" s="909">
        <v>271.63642783882506</v>
      </c>
      <c r="AG812" s="909">
        <v>278.70414774114585</v>
      </c>
      <c r="AH812" s="909">
        <v>286.49974699554906</v>
      </c>
      <c r="AI812" s="909">
        <v>288.8613604107195</v>
      </c>
      <c r="AJ812" s="909">
        <v>284.47637300480329</v>
      </c>
      <c r="AK812" s="909">
        <v>295.65838778335035</v>
      </c>
      <c r="AL812" s="909">
        <v>302.80686672952476</v>
      </c>
      <c r="AM812" s="904"/>
    </row>
    <row r="813" spans="1:41" ht="25.5">
      <c r="A813" s="838"/>
      <c r="B813" s="904"/>
      <c r="C813" s="967"/>
      <c r="D813" s="908" t="s">
        <v>1797</v>
      </c>
      <c r="E813" s="908" t="s">
        <v>1796</v>
      </c>
      <c r="F813" s="909">
        <v>0.72967631573643188</v>
      </c>
      <c r="G813" s="909">
        <v>0.85785338185011695</v>
      </c>
      <c r="H813" s="910">
        <v>0.91510019051555669</v>
      </c>
      <c r="I813" s="909">
        <v>0.74814821972204193</v>
      </c>
      <c r="J813" s="911">
        <v>1.1020586300228152</v>
      </c>
      <c r="K813" s="909">
        <v>0.90974488822378252</v>
      </c>
      <c r="L813" s="909">
        <v>1.1238430160721515</v>
      </c>
      <c r="M813" s="909">
        <v>2.6449799494435657</v>
      </c>
      <c r="N813" s="909">
        <v>2.8155235130615814</v>
      </c>
      <c r="O813" s="909">
        <v>3.0514644540372782</v>
      </c>
      <c r="P813" s="909">
        <v>3.1722022265978564</v>
      </c>
      <c r="Q813" s="909">
        <v>3.2637830190658024</v>
      </c>
      <c r="R813" s="909">
        <v>3.492269576875124</v>
      </c>
      <c r="S813" s="909">
        <v>3.6352502409401475</v>
      </c>
      <c r="U813" s="838"/>
      <c r="V813" s="967"/>
      <c r="W813" s="908" t="s">
        <v>1797</v>
      </c>
      <c r="X813" s="908" t="s">
        <v>1730</v>
      </c>
      <c r="Y813" s="909">
        <v>250.42441008391495</v>
      </c>
      <c r="Z813" s="909">
        <v>254.94527316350164</v>
      </c>
      <c r="AA813" s="909">
        <v>248.7404876356527</v>
      </c>
      <c r="AB813" s="909">
        <v>231.79483739053643</v>
      </c>
      <c r="AC813" s="911">
        <v>297.33212684206501</v>
      </c>
      <c r="AD813" s="909">
        <v>128.09969238628995</v>
      </c>
      <c r="AE813" s="909">
        <v>136.07816736981729</v>
      </c>
      <c r="AF813" s="909">
        <v>259.79168374433686</v>
      </c>
      <c r="AG813" s="912">
        <v>278.70414774114585</v>
      </c>
      <c r="AH813" s="912">
        <v>274.65500290106087</v>
      </c>
      <c r="AI813" s="912">
        <v>268.36807300914472</v>
      </c>
      <c r="AJ813" s="912">
        <v>252.1383415087403</v>
      </c>
      <c r="AK813" s="912">
        <v>251.47561219279916</v>
      </c>
      <c r="AL813" s="912">
        <v>207.29686672952474</v>
      </c>
      <c r="AM813" s="904"/>
    </row>
    <row r="814" spans="1:41">
      <c r="A814" s="838"/>
      <c r="B814" s="904"/>
      <c r="C814" s="967"/>
      <c r="D814" s="968" t="s">
        <v>1798</v>
      </c>
      <c r="E814" s="908" t="s">
        <v>1796</v>
      </c>
      <c r="F814" s="909"/>
      <c r="G814" s="909"/>
      <c r="H814" s="910"/>
      <c r="I814" s="909"/>
      <c r="J814" s="911"/>
      <c r="K814" s="909"/>
      <c r="L814" s="909"/>
      <c r="M814" s="912">
        <v>0</v>
      </c>
      <c r="N814" s="912">
        <v>0.11761357096062991</v>
      </c>
      <c r="O814" s="912">
        <v>9.059978728125985E-2</v>
      </c>
      <c r="P814" s="912">
        <v>0.1302864332316378</v>
      </c>
      <c r="Q814" s="912">
        <v>0.13680075489321969</v>
      </c>
      <c r="R814" s="912">
        <v>0.23940132106313441</v>
      </c>
      <c r="S814" s="912">
        <v>0.40219421938606587</v>
      </c>
      <c r="U814" s="838"/>
      <c r="V814" s="967"/>
      <c r="W814" s="968" t="s">
        <v>1798</v>
      </c>
      <c r="X814" s="908" t="s">
        <v>1730</v>
      </c>
      <c r="Y814" s="909"/>
      <c r="Z814" s="909"/>
      <c r="AA814" s="909"/>
      <c r="AB814" s="909"/>
      <c r="AC814" s="911"/>
      <c r="AD814" s="909"/>
      <c r="AE814" s="909">
        <v>0</v>
      </c>
      <c r="AF814" s="909">
        <v>11.844744094488192</v>
      </c>
      <c r="AG814" s="909">
        <v>0</v>
      </c>
      <c r="AH814" s="909">
        <v>11.844744094488192</v>
      </c>
      <c r="AI814" s="909">
        <v>20.493287401574776</v>
      </c>
      <c r="AJ814" s="909">
        <v>32.338031496062996</v>
      </c>
      <c r="AK814" s="909">
        <v>44.182775590551188</v>
      </c>
      <c r="AL814" s="909">
        <v>95.510000000000019</v>
      </c>
      <c r="AM814" s="904"/>
    </row>
    <row r="815" spans="1:41">
      <c r="A815" s="838"/>
      <c r="B815" s="904"/>
      <c r="C815" s="967"/>
      <c r="D815" s="968"/>
      <c r="E815" s="908" t="s">
        <v>1547</v>
      </c>
      <c r="F815" s="909"/>
      <c r="G815" s="909"/>
      <c r="H815" s="910"/>
      <c r="I815" s="909"/>
      <c r="J815" s="911"/>
      <c r="K815" s="909"/>
      <c r="L815" s="913"/>
      <c r="M815" s="913"/>
      <c r="N815" s="913"/>
      <c r="O815" s="913"/>
      <c r="P815" s="913"/>
      <c r="Q815" s="913"/>
      <c r="R815" s="913"/>
      <c r="S815" s="913"/>
      <c r="U815" s="838"/>
      <c r="V815" s="967"/>
      <c r="W815" s="968"/>
      <c r="X815" s="908" t="s">
        <v>1547</v>
      </c>
      <c r="Y815" s="909"/>
      <c r="Z815" s="909"/>
      <c r="AA815" s="909"/>
      <c r="AB815" s="909"/>
      <c r="AC815" s="911"/>
      <c r="AD815" s="909"/>
      <c r="AE815" s="913">
        <v>0</v>
      </c>
      <c r="AF815" s="913">
        <v>3.9116497662083194E-2</v>
      </c>
      <c r="AG815" s="913">
        <v>0</v>
      </c>
      <c r="AH815" s="913">
        <v>3.9116497662083194E-2</v>
      </c>
      <c r="AI815" s="913">
        <v>6.7677749923286679E-2</v>
      </c>
      <c r="AJ815" s="913">
        <v>0.10679424758536997</v>
      </c>
      <c r="AK815" s="913">
        <v>0.14591074524745318</v>
      </c>
      <c r="AL815" s="913">
        <v>0.31541556844981367</v>
      </c>
      <c r="AM815" s="904"/>
    </row>
    <row r="816" spans="1:41" ht="25.5">
      <c r="A816" s="838"/>
      <c r="B816" s="904"/>
      <c r="C816" s="967" t="s">
        <v>1712</v>
      </c>
      <c r="D816" s="908" t="s">
        <v>1795</v>
      </c>
      <c r="E816" s="908" t="s">
        <v>1796</v>
      </c>
      <c r="F816" s="909"/>
      <c r="G816" s="909"/>
      <c r="H816" s="910"/>
      <c r="I816" s="909"/>
      <c r="J816" s="911"/>
      <c r="K816" s="909"/>
      <c r="L816" s="909"/>
      <c r="M816" s="909"/>
      <c r="N816" s="909"/>
      <c r="O816" s="909"/>
      <c r="P816" s="909"/>
      <c r="Q816" s="909"/>
      <c r="R816" s="909"/>
      <c r="S816" s="909"/>
      <c r="U816" s="838"/>
      <c r="V816" s="967" t="s">
        <v>1712</v>
      </c>
      <c r="W816" s="908" t="s">
        <v>1795</v>
      </c>
      <c r="X816" s="908" t="s">
        <v>1730</v>
      </c>
      <c r="Y816" s="909"/>
      <c r="Z816" s="909"/>
      <c r="AA816" s="909"/>
      <c r="AB816" s="909"/>
      <c r="AC816" s="911"/>
      <c r="AD816" s="909"/>
      <c r="AE816" s="909"/>
      <c r="AF816" s="909"/>
      <c r="AG816" s="909"/>
      <c r="AH816" s="909"/>
      <c r="AI816" s="909"/>
      <c r="AJ816" s="909"/>
      <c r="AK816" s="909"/>
      <c r="AL816" s="909"/>
      <c r="AM816" s="904"/>
    </row>
    <row r="817" spans="1:39" ht="25.5">
      <c r="A817" s="838"/>
      <c r="B817" s="904"/>
      <c r="C817" s="967"/>
      <c r="D817" s="908" t="s">
        <v>1797</v>
      </c>
      <c r="E817" s="908" t="s">
        <v>1796</v>
      </c>
      <c r="F817" s="909">
        <v>0</v>
      </c>
      <c r="G817" s="909">
        <v>0</v>
      </c>
      <c r="H817" s="910">
        <v>0</v>
      </c>
      <c r="I817" s="909">
        <v>0</v>
      </c>
      <c r="J817" s="911">
        <v>0</v>
      </c>
      <c r="K817" s="909">
        <v>0</v>
      </c>
      <c r="L817" s="909">
        <v>0</v>
      </c>
      <c r="M817" s="909">
        <v>0</v>
      </c>
      <c r="N817" s="909">
        <v>0</v>
      </c>
      <c r="O817" s="909">
        <v>0</v>
      </c>
      <c r="P817" s="909">
        <v>0</v>
      </c>
      <c r="Q817" s="909">
        <v>0</v>
      </c>
      <c r="R817" s="909">
        <v>0</v>
      </c>
      <c r="S817" s="909">
        <v>0</v>
      </c>
      <c r="U817" s="838"/>
      <c r="V817" s="967"/>
      <c r="W817" s="908" t="s">
        <v>1797</v>
      </c>
      <c r="X817" s="908" t="s">
        <v>1730</v>
      </c>
      <c r="Y817" s="909"/>
      <c r="Z817" s="909"/>
      <c r="AA817" s="909"/>
      <c r="AB817" s="909"/>
      <c r="AC817" s="911"/>
      <c r="AD817" s="909"/>
      <c r="AE817" s="909"/>
      <c r="AF817" s="909"/>
      <c r="AG817" s="909"/>
      <c r="AH817" s="909"/>
      <c r="AI817" s="909"/>
      <c r="AJ817" s="909"/>
      <c r="AK817" s="909"/>
      <c r="AL817" s="909"/>
      <c r="AM817" s="904"/>
    </row>
    <row r="818" spans="1:39">
      <c r="A818" s="838"/>
      <c r="B818" s="904"/>
      <c r="C818" s="967"/>
      <c r="D818" s="968" t="s">
        <v>1798</v>
      </c>
      <c r="E818" s="908" t="s">
        <v>1796</v>
      </c>
      <c r="F818" s="909"/>
      <c r="G818" s="909"/>
      <c r="H818" s="910"/>
      <c r="I818" s="909"/>
      <c r="J818" s="911"/>
      <c r="K818" s="909"/>
      <c r="L818" s="909"/>
      <c r="M818" s="909"/>
      <c r="N818" s="909"/>
      <c r="O818" s="909"/>
      <c r="P818" s="909"/>
      <c r="Q818" s="909"/>
      <c r="R818" s="909"/>
      <c r="S818" s="909"/>
      <c r="U818" s="838"/>
      <c r="V818" s="967"/>
      <c r="W818" s="968" t="s">
        <v>1798</v>
      </c>
      <c r="X818" s="908" t="s">
        <v>1730</v>
      </c>
      <c r="Y818" s="909"/>
      <c r="Z818" s="909"/>
      <c r="AA818" s="909"/>
      <c r="AB818" s="909"/>
      <c r="AC818" s="911"/>
      <c r="AD818" s="909"/>
      <c r="AE818" s="909"/>
      <c r="AF818" s="909"/>
      <c r="AG818" s="909"/>
      <c r="AH818" s="909"/>
      <c r="AI818" s="909"/>
      <c r="AJ818" s="909"/>
      <c r="AK818" s="909"/>
      <c r="AL818" s="909"/>
      <c r="AM818" s="904"/>
    </row>
    <row r="819" spans="1:39">
      <c r="A819" s="838"/>
      <c r="B819" s="904"/>
      <c r="C819" s="967"/>
      <c r="D819" s="968"/>
      <c r="E819" s="908" t="s">
        <v>1547</v>
      </c>
      <c r="F819" s="909"/>
      <c r="G819" s="909"/>
      <c r="H819" s="910"/>
      <c r="I819" s="909"/>
      <c r="J819" s="911"/>
      <c r="K819" s="909"/>
      <c r="L819" s="913"/>
      <c r="M819" s="913"/>
      <c r="N819" s="913"/>
      <c r="O819" s="913"/>
      <c r="P819" s="913"/>
      <c r="Q819" s="913"/>
      <c r="R819" s="913"/>
      <c r="S819" s="913"/>
      <c r="U819" s="838"/>
      <c r="V819" s="967"/>
      <c r="W819" s="968"/>
      <c r="X819" s="908" t="s">
        <v>1547</v>
      </c>
      <c r="Y819" s="909"/>
      <c r="Z819" s="909"/>
      <c r="AA819" s="909"/>
      <c r="AB819" s="909"/>
      <c r="AC819" s="911"/>
      <c r="AD819" s="909"/>
      <c r="AE819" s="913"/>
      <c r="AF819" s="913"/>
      <c r="AG819" s="913"/>
      <c r="AH819" s="913"/>
      <c r="AI819" s="913"/>
      <c r="AJ819" s="913"/>
      <c r="AK819" s="913"/>
      <c r="AL819" s="913"/>
      <c r="AM819" s="904"/>
    </row>
    <row r="820" spans="1:39" ht="25.5">
      <c r="A820" s="838"/>
      <c r="B820" s="904"/>
      <c r="C820" s="969" t="s">
        <v>1096</v>
      </c>
      <c r="D820" s="920" t="s">
        <v>1795</v>
      </c>
      <c r="E820" s="920" t="s">
        <v>1796</v>
      </c>
      <c r="F820" s="921">
        <v>247.61528969428554</v>
      </c>
      <c r="G820" s="921">
        <v>325.19875409463708</v>
      </c>
      <c r="H820" s="922">
        <v>289.32358588829317</v>
      </c>
      <c r="I820" s="921">
        <v>239.14577524700732</v>
      </c>
      <c r="J820" s="923">
        <v>380.87762121175638</v>
      </c>
      <c r="K820" s="921">
        <v>479.0016447041267</v>
      </c>
      <c r="L820" s="921">
        <v>382.45044527336142</v>
      </c>
      <c r="M820" s="921">
        <v>520.6950369216471</v>
      </c>
      <c r="N820" s="921">
        <v>561.34932795033967</v>
      </c>
      <c r="O820" s="921">
        <v>674.59147595921161</v>
      </c>
      <c r="P820" s="921">
        <v>795.91638888210582</v>
      </c>
      <c r="Q820" s="921">
        <v>986.89908682946759</v>
      </c>
      <c r="R820" s="921">
        <v>1268.4215676757667</v>
      </c>
      <c r="S820" s="921">
        <v>1691.5254401425921</v>
      </c>
      <c r="U820" s="838"/>
      <c r="V820" s="969" t="s">
        <v>1096</v>
      </c>
      <c r="W820" s="920" t="s">
        <v>1795</v>
      </c>
      <c r="X820" s="920" t="s">
        <v>1730</v>
      </c>
      <c r="Y820" s="921">
        <v>143913.44788978717</v>
      </c>
      <c r="Z820" s="921">
        <v>152143.08292931959</v>
      </c>
      <c r="AA820" s="921">
        <v>143276.4400862671</v>
      </c>
      <c r="AB820" s="921">
        <v>135144.01700361728</v>
      </c>
      <c r="AC820" s="923">
        <v>147945.58986381523</v>
      </c>
      <c r="AD820" s="921">
        <v>130206.04962203036</v>
      </c>
      <c r="AE820" s="921">
        <v>128385.8003680627</v>
      </c>
      <c r="AF820" s="921">
        <v>155327.76646934022</v>
      </c>
      <c r="AG820" s="921">
        <v>154508.1135030294</v>
      </c>
      <c r="AH820" s="921">
        <v>156415.73573161411</v>
      </c>
      <c r="AI820" s="921">
        <v>155484.28257346892</v>
      </c>
      <c r="AJ820" s="921">
        <v>155155.03070016368</v>
      </c>
      <c r="AK820" s="921">
        <v>154890.6921305196</v>
      </c>
      <c r="AL820" s="921">
        <v>154692.74938513452</v>
      </c>
      <c r="AM820" s="904"/>
    </row>
    <row r="821" spans="1:39" ht="25.5">
      <c r="A821" s="838"/>
      <c r="B821" s="904"/>
      <c r="C821" s="969"/>
      <c r="D821" s="920" t="s">
        <v>1797</v>
      </c>
      <c r="E821" s="920" t="s">
        <v>1796</v>
      </c>
      <c r="F821" s="921">
        <v>247.61528969428554</v>
      </c>
      <c r="G821" s="921">
        <v>325.19875409463708</v>
      </c>
      <c r="H821" s="922">
        <v>289.32358588829317</v>
      </c>
      <c r="I821" s="921">
        <v>239.14577524700732</v>
      </c>
      <c r="J821" s="923">
        <v>380.87762121175638</v>
      </c>
      <c r="K821" s="921">
        <v>479.0016447041267</v>
      </c>
      <c r="L821" s="921">
        <v>382.45044527336142</v>
      </c>
      <c r="M821" s="921">
        <v>507.13975165993782</v>
      </c>
      <c r="N821" s="921">
        <v>551.53900707635785</v>
      </c>
      <c r="O821" s="921">
        <v>661.38486733123943</v>
      </c>
      <c r="P821" s="921">
        <v>772.44276625055272</v>
      </c>
      <c r="Q821" s="921">
        <v>965.32274206123384</v>
      </c>
      <c r="R821" s="921">
        <v>1227.0943053383476</v>
      </c>
      <c r="S821" s="921">
        <v>1646.3929179821816</v>
      </c>
      <c r="U821" s="838"/>
      <c r="V821" s="969"/>
      <c r="W821" s="920" t="s">
        <v>1797</v>
      </c>
      <c r="X821" s="920" t="s">
        <v>1730</v>
      </c>
      <c r="Y821" s="921">
        <v>143913.44788978717</v>
      </c>
      <c r="Z821" s="921">
        <v>152143.08292931959</v>
      </c>
      <c r="AA821" s="921">
        <v>143276.4400862671</v>
      </c>
      <c r="AB821" s="921">
        <v>135144.01700361728</v>
      </c>
      <c r="AC821" s="923">
        <v>147945.58986381523</v>
      </c>
      <c r="AD821" s="921">
        <v>130206.04962203036</v>
      </c>
      <c r="AE821" s="921">
        <v>128385.8003680627</v>
      </c>
      <c r="AF821" s="921">
        <v>155315.92172524575</v>
      </c>
      <c r="AG821" s="921">
        <v>151384.64421426595</v>
      </c>
      <c r="AH821" s="921">
        <v>150748.7919369273</v>
      </c>
      <c r="AI821" s="921">
        <v>146321.40711143074</v>
      </c>
      <c r="AJ821" s="921">
        <v>140963.20287568565</v>
      </c>
      <c r="AK821" s="921">
        <v>136287.33366221617</v>
      </c>
      <c r="AL821" s="921">
        <v>124231.64405182841</v>
      </c>
      <c r="AM821" s="904"/>
    </row>
    <row r="822" spans="1:39">
      <c r="A822" s="838"/>
      <c r="B822" s="904"/>
      <c r="C822" s="969"/>
      <c r="D822" s="970" t="s">
        <v>1798</v>
      </c>
      <c r="E822" s="920" t="s">
        <v>1796</v>
      </c>
      <c r="F822" s="921"/>
      <c r="G822" s="921"/>
      <c r="H822" s="922"/>
      <c r="I822" s="921"/>
      <c r="J822" s="923"/>
      <c r="K822" s="921"/>
      <c r="L822" s="909">
        <v>0</v>
      </c>
      <c r="M822" s="909">
        <v>13.555285261709287</v>
      </c>
      <c r="N822" s="909">
        <v>9.8103208739818228</v>
      </c>
      <c r="O822" s="909">
        <v>13.206608627972173</v>
      </c>
      <c r="P822" s="909">
        <v>23.473622631553098</v>
      </c>
      <c r="Q822" s="909">
        <v>21.576344768233753</v>
      </c>
      <c r="R822" s="909">
        <v>41.327262337419143</v>
      </c>
      <c r="S822" s="909">
        <v>45.132522160410417</v>
      </c>
      <c r="U822" s="838"/>
      <c r="V822" s="969"/>
      <c r="W822" s="970" t="s">
        <v>1798</v>
      </c>
      <c r="X822" s="920" t="s">
        <v>1730</v>
      </c>
      <c r="Y822" s="921"/>
      <c r="Z822" s="921"/>
      <c r="AA822" s="921"/>
      <c r="AB822" s="921"/>
      <c r="AC822" s="923"/>
      <c r="AD822" s="921"/>
      <c r="AE822" s="909">
        <v>0</v>
      </c>
      <c r="AF822" s="909">
        <v>11.844744094472844</v>
      </c>
      <c r="AG822" s="909">
        <v>3123.4692887634446</v>
      </c>
      <c r="AH822" s="909">
        <v>5666.9437946868129</v>
      </c>
      <c r="AI822" s="909">
        <v>9162.8754620381806</v>
      </c>
      <c r="AJ822" s="909">
        <v>14191.827824478038</v>
      </c>
      <c r="AK822" s="909">
        <v>18603.358468303428</v>
      </c>
      <c r="AL822" s="909">
        <v>30461.105333306114</v>
      </c>
      <c r="AM822" s="904"/>
    </row>
    <row r="823" spans="1:39">
      <c r="A823" s="838"/>
      <c r="B823" s="904"/>
      <c r="C823" s="969"/>
      <c r="D823" s="970"/>
      <c r="E823" s="920" t="s">
        <v>1547</v>
      </c>
      <c r="F823" s="921"/>
      <c r="G823" s="921"/>
      <c r="H823" s="922"/>
      <c r="I823" s="921"/>
      <c r="J823" s="923"/>
      <c r="K823" s="921"/>
      <c r="L823" s="913">
        <v>0</v>
      </c>
      <c r="M823" s="924">
        <v>8.6661902642379396E-5</v>
      </c>
      <c r="N823" s="924">
        <v>6.2719526447229445E-5</v>
      </c>
      <c r="O823" s="924">
        <v>8.4432736682150239E-5</v>
      </c>
      <c r="P823" s="924">
        <v>1.5007200216626736E-4</v>
      </c>
      <c r="Q823" s="924">
        <v>1.379422899321045E-4</v>
      </c>
      <c r="R823" s="924">
        <v>2.6421422463741444E-4</v>
      </c>
      <c r="S823" s="924">
        <v>2.8854208273425275E-4</v>
      </c>
      <c r="U823" s="838"/>
      <c r="V823" s="969"/>
      <c r="W823" s="970"/>
      <c r="X823" s="920" t="s">
        <v>1547</v>
      </c>
      <c r="Y823" s="921"/>
      <c r="Z823" s="921"/>
      <c r="AA823" s="921"/>
      <c r="AB823" s="921"/>
      <c r="AC823" s="923"/>
      <c r="AD823" s="921"/>
      <c r="AE823" s="913">
        <v>0</v>
      </c>
      <c r="AF823" s="913">
        <v>7.6569484617428914E-5</v>
      </c>
      <c r="AG823" s="913">
        <v>2.0191439490076062E-2</v>
      </c>
      <c r="AH823" s="913">
        <v>3.6633544992971646E-2</v>
      </c>
      <c r="AI823" s="913">
        <v>5.9232740373794814E-2</v>
      </c>
      <c r="AJ823" s="913">
        <v>9.1742036267937893E-2</v>
      </c>
      <c r="AK823" s="913">
        <v>0.12026005447732478</v>
      </c>
      <c r="AL823" s="913">
        <v>0.19691359455683272</v>
      </c>
      <c r="AM823" s="904"/>
    </row>
    <row r="824" spans="1:39">
      <c r="A824" s="838"/>
      <c r="B824" s="904" t="s">
        <v>1802</v>
      </c>
      <c r="C824" s="838"/>
      <c r="D824" s="838"/>
      <c r="E824" s="838"/>
      <c r="F824" s="838"/>
      <c r="G824" s="838"/>
      <c r="H824" s="871">
        <v>289.32358588829317</v>
      </c>
      <c r="I824" s="838"/>
      <c r="J824" s="838"/>
      <c r="K824" s="838"/>
      <c r="L824" s="838"/>
      <c r="M824" s="838"/>
      <c r="N824" s="838"/>
      <c r="O824" s="838"/>
      <c r="P824" s="838"/>
      <c r="Q824" s="838"/>
      <c r="U824" s="838"/>
      <c r="V824" s="838"/>
      <c r="W824" s="838"/>
      <c r="X824" s="838"/>
      <c r="Y824" s="838"/>
      <c r="Z824" s="838"/>
      <c r="AA824" s="838"/>
      <c r="AB824" s="838"/>
      <c r="AC824" s="838"/>
      <c r="AD824" s="838"/>
      <c r="AE824" s="838"/>
      <c r="AF824" s="838"/>
      <c r="AG824" s="838"/>
      <c r="AH824" s="838"/>
      <c r="AI824" s="838"/>
      <c r="AJ824" s="838"/>
      <c r="AK824" s="904"/>
      <c r="AL824" s="904"/>
      <c r="AM824" s="904"/>
    </row>
    <row r="825" spans="1:39">
      <c r="A825" s="838"/>
      <c r="B825" s="904"/>
      <c r="C825" s="876" t="s">
        <v>1803</v>
      </c>
      <c r="D825" s="838"/>
      <c r="E825" s="838"/>
      <c r="F825" s="904"/>
      <c r="G825" s="838"/>
      <c r="H825" s="838"/>
      <c r="I825" s="838"/>
      <c r="J825" s="838"/>
      <c r="K825" s="838"/>
      <c r="L825" s="838"/>
      <c r="M825" s="838"/>
      <c r="N825" s="838"/>
      <c r="O825" s="838"/>
      <c r="P825" s="838"/>
      <c r="Q825" s="838"/>
      <c r="U825" s="838"/>
      <c r="V825" s="876" t="s">
        <v>1803</v>
      </c>
      <c r="W825" s="838"/>
      <c r="X825" s="838"/>
      <c r="Y825" s="904"/>
      <c r="Z825" s="838"/>
      <c r="AA825" s="838"/>
      <c r="AB825" s="838"/>
      <c r="AC825" s="838"/>
      <c r="AD825" s="838"/>
      <c r="AE825" s="838"/>
      <c r="AF825" s="838"/>
      <c r="AG825" s="838"/>
      <c r="AH825" s="838"/>
      <c r="AI825" s="838"/>
      <c r="AJ825" s="838"/>
      <c r="AK825" s="904"/>
      <c r="AL825" s="904"/>
      <c r="AM825" s="904"/>
    </row>
    <row r="826" spans="1:39">
      <c r="A826" s="838"/>
      <c r="B826" s="904"/>
      <c r="C826" s="888" t="s">
        <v>1740</v>
      </c>
      <c r="D826" s="888"/>
      <c r="E826" s="888" t="s">
        <v>1741</v>
      </c>
      <c r="F826" s="888" t="s">
        <v>1096</v>
      </c>
      <c r="G826" s="888">
        <v>2020</v>
      </c>
      <c r="H826" s="888">
        <v>2021</v>
      </c>
      <c r="I826" s="888">
        <v>2022</v>
      </c>
      <c r="J826" s="888">
        <v>2023</v>
      </c>
      <c r="K826" s="888">
        <v>2024</v>
      </c>
      <c r="L826" s="888">
        <v>2025</v>
      </c>
      <c r="M826" s="888">
        <v>2026</v>
      </c>
      <c r="N826" s="888">
        <v>2027</v>
      </c>
      <c r="O826" s="888">
        <v>2028</v>
      </c>
      <c r="P826" s="888">
        <v>2029</v>
      </c>
      <c r="Q826" s="888">
        <v>2030</v>
      </c>
      <c r="U826" s="838"/>
      <c r="V826" s="888" t="s">
        <v>1740</v>
      </c>
      <c r="W826" s="888"/>
      <c r="X826" s="888" t="s">
        <v>1741</v>
      </c>
      <c r="Y826" s="925" t="s">
        <v>1096</v>
      </c>
      <c r="Z826" s="888"/>
      <c r="AA826" s="926"/>
      <c r="AB826" s="888"/>
      <c r="AC826" s="888"/>
      <c r="AD826" s="888">
        <v>2024</v>
      </c>
      <c r="AE826" s="888">
        <v>2025</v>
      </c>
      <c r="AF826" s="888">
        <v>2026</v>
      </c>
      <c r="AG826" s="888">
        <v>2027</v>
      </c>
      <c r="AH826" s="888">
        <v>2028</v>
      </c>
      <c r="AI826" s="888">
        <v>2029</v>
      </c>
      <c r="AJ826" s="888">
        <v>2030</v>
      </c>
      <c r="AK826" s="904"/>
      <c r="AL826" s="904"/>
      <c r="AM826" s="904"/>
    </row>
    <row r="827" spans="1:39">
      <c r="A827" s="838"/>
      <c r="B827" s="904"/>
      <c r="C827" s="927" t="s">
        <v>1804</v>
      </c>
      <c r="D827" s="928"/>
      <c r="E827" s="928" t="s">
        <v>1547</v>
      </c>
      <c r="F827" s="928"/>
      <c r="G827" s="928"/>
      <c r="H827" s="928"/>
      <c r="I827" s="928"/>
      <c r="J827" s="928"/>
      <c r="K827" s="929"/>
      <c r="L827" s="929"/>
      <c r="M827" s="929"/>
      <c r="N827" s="929"/>
      <c r="O827" s="929"/>
      <c r="P827" s="929"/>
      <c r="Q827" s="929"/>
      <c r="U827" s="838"/>
      <c r="V827" s="927" t="s">
        <v>1804</v>
      </c>
      <c r="W827" s="928"/>
      <c r="X827" s="928" t="s">
        <v>1547</v>
      </c>
      <c r="Y827" s="928"/>
      <c r="Z827" s="928"/>
      <c r="AA827" s="928"/>
      <c r="AB827" s="928"/>
      <c r="AC827" s="929">
        <v>1.0000000000000002</v>
      </c>
      <c r="AD827" s="929">
        <v>5.2023327899394182E-3</v>
      </c>
      <c r="AE827" s="929">
        <v>8.1054408584055743E-2</v>
      </c>
      <c r="AF827" s="929">
        <v>0.21912995446265396</v>
      </c>
      <c r="AG827" s="929">
        <v>0.24875121558186553</v>
      </c>
      <c r="AH827" s="929">
        <v>0.24270431764911415</v>
      </c>
      <c r="AI827" s="929">
        <v>0.15524403400808057</v>
      </c>
      <c r="AJ827" s="929">
        <v>4.7913736924290705E-2</v>
      </c>
      <c r="AK827" s="904"/>
      <c r="AL827" s="904"/>
      <c r="AM827" s="904"/>
    </row>
    <row r="828" spans="1:39">
      <c r="A828" s="838"/>
      <c r="B828" s="904"/>
      <c r="C828" s="961" t="s">
        <v>1706</v>
      </c>
      <c r="D828" s="878" t="s">
        <v>1805</v>
      </c>
      <c r="E828" s="908" t="s">
        <v>1796</v>
      </c>
      <c r="F828" s="856">
        <v>0.1616076868775386</v>
      </c>
      <c r="G828" s="856"/>
      <c r="H828" s="930"/>
      <c r="I828" s="856"/>
      <c r="J828" s="856"/>
      <c r="K828" s="899">
        <v>4.5228654684444536E-4</v>
      </c>
      <c r="L828" s="899">
        <v>7.0846159357288718E-3</v>
      </c>
      <c r="M828" s="899">
        <v>2.3941504146744275E-2</v>
      </c>
      <c r="N828" s="899">
        <v>3.3292850745152112E-2</v>
      </c>
      <c r="O828" s="899">
        <v>4.2769986718108097E-2</v>
      </c>
      <c r="P828" s="899">
        <v>3.7730562894315818E-2</v>
      </c>
      <c r="Q828" s="899">
        <v>1.6788166437489427E-2</v>
      </c>
      <c r="U828" s="838"/>
      <c r="V828" s="961" t="s">
        <v>1706</v>
      </c>
      <c r="W828" s="878" t="s">
        <v>1805</v>
      </c>
      <c r="X828" s="878" t="s">
        <v>1730</v>
      </c>
      <c r="Y828" s="856">
        <v>49.178247000000013</v>
      </c>
      <c r="Z828" s="856"/>
      <c r="AA828" s="930"/>
      <c r="AB828" s="856"/>
      <c r="AC828" s="856">
        <v>49.178247000000013</v>
      </c>
      <c r="AD828" s="856">
        <v>0.25584160691983987</v>
      </c>
      <c r="AE828" s="856">
        <v>3.9861137257856147</v>
      </c>
      <c r="AF828" s="856">
        <v>10.776427025663152</v>
      </c>
      <c r="AG828" s="856">
        <v>12.233148721435235</v>
      </c>
      <c r="AH828" s="856">
        <v>11.935772881314598</v>
      </c>
      <c r="AI828" s="856">
        <v>7.6346294497257885</v>
      </c>
      <c r="AJ828" s="856">
        <v>2.3563135891557891</v>
      </c>
      <c r="AK828" s="904"/>
      <c r="AL828" s="904"/>
      <c r="AM828" s="904"/>
    </row>
    <row r="829" spans="1:39">
      <c r="A829" s="838"/>
      <c r="B829" s="904"/>
      <c r="C829" s="962"/>
      <c r="D829" s="878" t="s">
        <v>226</v>
      </c>
      <c r="E829" s="908" t="s">
        <v>1796</v>
      </c>
      <c r="F829" s="856">
        <v>1.1987154155555764</v>
      </c>
      <c r="G829" s="856"/>
      <c r="H829" s="930"/>
      <c r="I829" s="856"/>
      <c r="J829" s="856"/>
      <c r="K829" s="899">
        <v>5.1984550959337846E-3</v>
      </c>
      <c r="L829" s="899">
        <v>8.6663572053327212E-2</v>
      </c>
      <c r="M829" s="899">
        <v>0.24718046927340775</v>
      </c>
      <c r="N829" s="899">
        <v>0.29462318133622378</v>
      </c>
      <c r="O829" s="899">
        <v>0.30183423998022862</v>
      </c>
      <c r="P829" s="899">
        <v>0.20271935721489634</v>
      </c>
      <c r="Q829" s="899">
        <v>6.5694595697492641E-2</v>
      </c>
      <c r="U829" s="838"/>
      <c r="V829" s="962"/>
      <c r="W829" s="878" t="s">
        <v>226</v>
      </c>
      <c r="X829" s="878" t="s">
        <v>1730</v>
      </c>
      <c r="Y829" s="856">
        <v>107.67830000000002</v>
      </c>
      <c r="Z829" s="856"/>
      <c r="AA829" s="930"/>
      <c r="AB829" s="856"/>
      <c r="AC829" s="856">
        <v>107.67830000000004</v>
      </c>
      <c r="AD829" s="856">
        <v>0.56017835085493373</v>
      </c>
      <c r="AE829" s="856">
        <v>8.7278009238365311</v>
      </c>
      <c r="AF829" s="856">
        <v>23.595540975615997</v>
      </c>
      <c r="AG829" s="856">
        <v>26.785108016788797</v>
      </c>
      <c r="AH829" s="856">
        <v>26.133988327116615</v>
      </c>
      <c r="AI829" s="856">
        <v>16.716413667132304</v>
      </c>
      <c r="AJ829" s="856">
        <v>5.1592697386548529</v>
      </c>
      <c r="AK829" s="904"/>
      <c r="AL829" s="904"/>
      <c r="AM829" s="904"/>
    </row>
    <row r="830" spans="1:39">
      <c r="A830" s="838"/>
      <c r="B830" s="904"/>
      <c r="C830" s="962"/>
      <c r="D830" s="878" t="s">
        <v>1806</v>
      </c>
      <c r="E830" s="908" t="s">
        <v>1796</v>
      </c>
      <c r="F830" s="856">
        <v>26.022138692081615</v>
      </c>
      <c r="G830" s="856"/>
      <c r="H830" s="930"/>
      <c r="I830" s="856"/>
      <c r="J830" s="856"/>
      <c r="K830" s="899">
        <v>6.5960296310673516E-2</v>
      </c>
      <c r="L830" s="899">
        <v>1.1818407197064222</v>
      </c>
      <c r="M830" s="899">
        <v>3.9938713330875184</v>
      </c>
      <c r="N830" s="899">
        <v>5.5538432912497804</v>
      </c>
      <c r="O830" s="899">
        <v>6.9541713410893076</v>
      </c>
      <c r="P830" s="899">
        <v>5.8753105145612992</v>
      </c>
      <c r="Q830" s="899">
        <v>2.4631014923872874</v>
      </c>
      <c r="U830" s="838"/>
      <c r="V830" s="962"/>
      <c r="W830" s="878" t="s">
        <v>1806</v>
      </c>
      <c r="X830" s="878" t="s">
        <v>1730</v>
      </c>
      <c r="Y830" s="856">
        <v>4770.436862048924</v>
      </c>
      <c r="Z830" s="856"/>
      <c r="AA830" s="930"/>
      <c r="AB830" s="856"/>
      <c r="AC830" s="856">
        <v>4770.436862048924</v>
      </c>
      <c r="AD830" s="856">
        <v>24.817400109772823</v>
      </c>
      <c r="AE830" s="856">
        <v>386.66493854095427</v>
      </c>
      <c r="AF830" s="856">
        <v>1045.3456123477465</v>
      </c>
      <c r="AG830" s="856">
        <v>1186.6519682912101</v>
      </c>
      <c r="AH830" s="856">
        <v>1157.8056234917653</v>
      </c>
      <c r="AI830" s="856">
        <v>740.5818624453243</v>
      </c>
      <c r="AJ830" s="856">
        <v>228.56945682215101</v>
      </c>
      <c r="AK830" s="904"/>
      <c r="AL830" s="904"/>
      <c r="AM830" s="904"/>
    </row>
    <row r="831" spans="1:39">
      <c r="A831" s="838"/>
      <c r="B831" s="904"/>
      <c r="C831" s="963"/>
      <c r="D831" s="878" t="s">
        <v>1775</v>
      </c>
      <c r="E831" s="908" t="s">
        <v>1796</v>
      </c>
      <c r="F831" s="856"/>
      <c r="G831" s="856"/>
      <c r="H831" s="930"/>
      <c r="I831" s="856"/>
      <c r="J831" s="856"/>
      <c r="K831" s="899">
        <v>1.7441194546626384E-3</v>
      </c>
      <c r="L831" s="899">
        <v>2.9076258088099226E-2</v>
      </c>
      <c r="M831" s="899">
        <v>8.4109954876481541E-2</v>
      </c>
      <c r="N831" s="899">
        <v>0.10216323605424869</v>
      </c>
      <c r="O831" s="899">
        <v>0.10665733040937153</v>
      </c>
      <c r="P831" s="899">
        <v>7.2998158405024466E-2</v>
      </c>
      <c r="Q831" s="899">
        <v>2.4106868909536124E-2</v>
      </c>
      <c r="U831" s="838"/>
      <c r="V831" s="963"/>
      <c r="W831" s="878" t="s">
        <v>1775</v>
      </c>
      <c r="X831" s="878" t="s">
        <v>1730</v>
      </c>
      <c r="Y831" s="856">
        <v>242.21212296262564</v>
      </c>
      <c r="Z831" s="856"/>
      <c r="AA831" s="930"/>
      <c r="AB831" s="856"/>
      <c r="AC831" s="856">
        <v>242.21212296262567</v>
      </c>
      <c r="AD831" s="856">
        <v>1.2600680694093056</v>
      </c>
      <c r="AE831" s="856">
        <v>19.63236037862421</v>
      </c>
      <c r="AF831" s="856">
        <v>53.075931475102898</v>
      </c>
      <c r="AG831" s="856">
        <v>60.25056001561741</v>
      </c>
      <c r="AH831" s="856">
        <v>58.785928029987389</v>
      </c>
      <c r="AI831" s="856">
        <v>37.601987054379251</v>
      </c>
      <c r="AJ831" s="856">
        <v>11.605287939505196</v>
      </c>
      <c r="AK831" s="904"/>
      <c r="AL831" s="904"/>
      <c r="AM831" s="904"/>
    </row>
    <row r="832" spans="1:39">
      <c r="A832" s="838"/>
      <c r="B832" s="904"/>
      <c r="C832" s="927" t="s">
        <v>1804</v>
      </c>
      <c r="D832" s="928"/>
      <c r="E832" s="928" t="s">
        <v>1547</v>
      </c>
      <c r="F832" s="856">
        <v>0</v>
      </c>
      <c r="G832" s="928"/>
      <c r="H832" s="931"/>
      <c r="I832" s="928"/>
      <c r="J832" s="928"/>
      <c r="K832" s="929"/>
      <c r="L832" s="929"/>
      <c r="M832" s="856"/>
      <c r="N832" s="856"/>
      <c r="O832" s="856"/>
      <c r="P832" s="856"/>
      <c r="Q832" s="856"/>
      <c r="U832" s="838"/>
      <c r="V832" s="927" t="s">
        <v>1804</v>
      </c>
      <c r="W832" s="928"/>
      <c r="X832" s="928" t="s">
        <v>1547</v>
      </c>
      <c r="Y832" s="928"/>
      <c r="Z832" s="928"/>
      <c r="AA832" s="928"/>
      <c r="AB832" s="928"/>
      <c r="AC832" s="929">
        <v>1.0000000000000002</v>
      </c>
      <c r="AD832" s="929">
        <v>0</v>
      </c>
      <c r="AE832" s="929">
        <v>5.0831204537700736E-2</v>
      </c>
      <c r="AF832" s="929">
        <v>0.10055413635846716</v>
      </c>
      <c r="AG832" s="929">
        <v>0.20000000000000004</v>
      </c>
      <c r="AH832" s="929">
        <v>0.20000000000000004</v>
      </c>
      <c r="AI832" s="929">
        <v>0.20000000000000004</v>
      </c>
      <c r="AJ832" s="929">
        <v>0.24861465910383213</v>
      </c>
      <c r="AK832" s="904"/>
      <c r="AL832" s="904"/>
      <c r="AM832" s="904"/>
    </row>
    <row r="833" spans="1:39">
      <c r="A833" s="838"/>
      <c r="B833" s="904"/>
      <c r="C833" s="961" t="s">
        <v>1592</v>
      </c>
      <c r="D833" s="878" t="s">
        <v>1805</v>
      </c>
      <c r="E833" s="908" t="s">
        <v>1796</v>
      </c>
      <c r="F833" s="856">
        <v>0.49840486388845484</v>
      </c>
      <c r="G833" s="856"/>
      <c r="H833" s="930"/>
      <c r="I833" s="856"/>
      <c r="J833" s="856"/>
      <c r="K833" s="899">
        <v>0</v>
      </c>
      <c r="L833" s="899">
        <v>1.0388343687608858E-2</v>
      </c>
      <c r="M833" s="899">
        <v>2.5687737906340716E-2</v>
      </c>
      <c r="N833" s="899">
        <v>6.2588134262499998E-2</v>
      </c>
      <c r="O833" s="899">
        <v>8.2407710112291421E-2</v>
      </c>
      <c r="P833" s="899">
        <v>0.11365396686320162</v>
      </c>
      <c r="Q833" s="899">
        <v>0.20367897105651223</v>
      </c>
      <c r="U833" s="838"/>
      <c r="V833" s="961" t="s">
        <v>1592</v>
      </c>
      <c r="W833" s="878" t="s">
        <v>1805</v>
      </c>
      <c r="X833" s="878" t="s">
        <v>1730</v>
      </c>
      <c r="Y833" s="856">
        <v>219.16729500000002</v>
      </c>
      <c r="Z833" s="856"/>
      <c r="AA833" s="930"/>
      <c r="AB833" s="856"/>
      <c r="AC833" s="856">
        <v>219.16729500000002</v>
      </c>
      <c r="AD833" s="856">
        <v>0</v>
      </c>
      <c r="AE833" s="856">
        <v>11.140537600119597</v>
      </c>
      <c r="AF833" s="856">
        <v>22.038178066746401</v>
      </c>
      <c r="AG833" s="856">
        <v>43.833459000000012</v>
      </c>
      <c r="AH833" s="856">
        <v>43.833459000000012</v>
      </c>
      <c r="AI833" s="856">
        <v>43.833459000000012</v>
      </c>
      <c r="AJ833" s="856">
        <v>54.488202333134019</v>
      </c>
      <c r="AK833" s="904"/>
      <c r="AL833" s="904"/>
      <c r="AM833" s="904"/>
    </row>
    <row r="834" spans="1:39">
      <c r="A834" s="838"/>
      <c r="B834" s="904"/>
      <c r="C834" s="962"/>
      <c r="D834" s="878" t="s">
        <v>226</v>
      </c>
      <c r="E834" s="908" t="s">
        <v>1796</v>
      </c>
      <c r="F834" s="856">
        <v>2.1140141680830129</v>
      </c>
      <c r="G834" s="856"/>
      <c r="H834" s="930"/>
      <c r="I834" s="856"/>
      <c r="J834" s="856"/>
      <c r="K834" s="899">
        <v>0</v>
      </c>
      <c r="L834" s="899">
        <v>6.0722804447123677E-2</v>
      </c>
      <c r="M834" s="899">
        <v>0.14114296181691352</v>
      </c>
      <c r="N834" s="899">
        <v>0.32985809662499999</v>
      </c>
      <c r="O834" s="899">
        <v>0.39308089847812488</v>
      </c>
      <c r="P834" s="899">
        <v>0.47333491525074162</v>
      </c>
      <c r="Q834" s="899">
        <v>0.71587449146510906</v>
      </c>
      <c r="U834" s="838"/>
      <c r="V834" s="962"/>
      <c r="W834" s="878" t="s">
        <v>226</v>
      </c>
      <c r="X834" s="878" t="s">
        <v>1730</v>
      </c>
      <c r="Y834" s="856">
        <v>223.875</v>
      </c>
      <c r="Z834" s="856"/>
      <c r="AA834" s="930"/>
      <c r="AB834" s="856"/>
      <c r="AC834" s="856">
        <v>223.875</v>
      </c>
      <c r="AD834" s="856">
        <v>0</v>
      </c>
      <c r="AE834" s="856">
        <v>11.379835915877752</v>
      </c>
      <c r="AF834" s="856">
        <v>22.511557277251836</v>
      </c>
      <c r="AG834" s="856">
        <v>44.775000000000006</v>
      </c>
      <c r="AH834" s="856">
        <v>44.775000000000006</v>
      </c>
      <c r="AI834" s="856">
        <v>44.775000000000006</v>
      </c>
      <c r="AJ834" s="856">
        <v>55.658606806870417</v>
      </c>
      <c r="AK834" s="904"/>
      <c r="AL834" s="904"/>
      <c r="AM834" s="904"/>
    </row>
    <row r="835" spans="1:39">
      <c r="A835" s="838"/>
      <c r="B835" s="904"/>
      <c r="C835" s="963"/>
      <c r="D835" s="878" t="s">
        <v>1806</v>
      </c>
      <c r="E835" s="908" t="s">
        <v>1796</v>
      </c>
      <c r="F835" s="856">
        <v>50.584404016484278</v>
      </c>
      <c r="G835" s="856"/>
      <c r="H835" s="930"/>
      <c r="I835" s="856"/>
      <c r="J835" s="856"/>
      <c r="K835" s="899">
        <v>0</v>
      </c>
      <c r="L835" s="899">
        <v>1.1319985203746297</v>
      </c>
      <c r="M835" s="899">
        <v>2.7991450972529517</v>
      </c>
      <c r="N835" s="899">
        <v>6.8201127637572938</v>
      </c>
      <c r="O835" s="899">
        <v>8.7524780468218477</v>
      </c>
      <c r="P835" s="899">
        <v>11.560564753510457</v>
      </c>
      <c r="Q835" s="899">
        <v>19.520104834767096</v>
      </c>
      <c r="U835" s="838"/>
      <c r="V835" s="963"/>
      <c r="W835" s="878" t="s">
        <v>1806</v>
      </c>
      <c r="X835" s="878" t="s">
        <v>1730</v>
      </c>
      <c r="Y835" s="856">
        <v>10684.178806079999</v>
      </c>
      <c r="Z835" s="856"/>
      <c r="AA835" s="930"/>
      <c r="AB835" s="856"/>
      <c r="AC835" s="856">
        <v>10684.178806079999</v>
      </c>
      <c r="AD835" s="856">
        <v>0</v>
      </c>
      <c r="AE835" s="856">
        <v>543.08967820921964</v>
      </c>
      <c r="AF835" s="856">
        <v>1074.3383725448132</v>
      </c>
      <c r="AG835" s="856">
        <v>2136.8357612160003</v>
      </c>
      <c r="AH835" s="856">
        <v>2136.8357612160003</v>
      </c>
      <c r="AI835" s="856">
        <v>2136.8357612160003</v>
      </c>
      <c r="AJ835" s="856">
        <v>2656.2434716779671</v>
      </c>
      <c r="AK835" s="904"/>
      <c r="AL835" s="904"/>
      <c r="AM835" s="904"/>
    </row>
    <row r="836" spans="1:39">
      <c r="A836" s="838"/>
      <c r="B836" s="904"/>
      <c r="C836" s="927" t="s">
        <v>1804</v>
      </c>
      <c r="D836" s="928"/>
      <c r="E836" s="928" t="s">
        <v>1547</v>
      </c>
      <c r="F836" s="856">
        <v>0</v>
      </c>
      <c r="G836" s="928"/>
      <c r="H836" s="931"/>
      <c r="I836" s="928"/>
      <c r="J836" s="928"/>
      <c r="K836" s="929"/>
      <c r="L836" s="929"/>
      <c r="M836" s="856"/>
      <c r="N836" s="856"/>
      <c r="O836" s="856"/>
      <c r="P836" s="856"/>
      <c r="Q836" s="856"/>
      <c r="U836" s="838"/>
      <c r="V836" s="927" t="s">
        <v>1804</v>
      </c>
      <c r="W836" s="928"/>
      <c r="X836" s="928" t="s">
        <v>1547</v>
      </c>
      <c r="Y836" s="928"/>
      <c r="Z836" s="928"/>
      <c r="AA836" s="928"/>
      <c r="AB836" s="928"/>
      <c r="AC836" s="929">
        <v>0.99999999999999989</v>
      </c>
      <c r="AD836" s="929">
        <v>0.20931790367546363</v>
      </c>
      <c r="AE836" s="929">
        <v>0.10338419410254143</v>
      </c>
      <c r="AF836" s="929">
        <v>8.9204182457209721E-2</v>
      </c>
      <c r="AG836" s="929">
        <v>7.9889666569468609E-2</v>
      </c>
      <c r="AH836" s="929">
        <v>7.5239575741881573E-2</v>
      </c>
      <c r="AI836" s="929">
        <v>0.19640238014609027</v>
      </c>
      <c r="AJ836" s="929">
        <v>0.24656209730734469</v>
      </c>
      <c r="AK836" s="904"/>
      <c r="AL836" s="904"/>
      <c r="AM836" s="904"/>
    </row>
    <row r="837" spans="1:39">
      <c r="A837" s="838"/>
      <c r="B837" s="904"/>
      <c r="C837" s="961" t="s">
        <v>1799</v>
      </c>
      <c r="D837" s="878" t="s">
        <v>1805</v>
      </c>
      <c r="E837" s="908" t="s">
        <v>1796</v>
      </c>
      <c r="F837" s="856">
        <v>34.887867716052554</v>
      </c>
      <c r="G837" s="932"/>
      <c r="H837" s="933"/>
      <c r="I837" s="932"/>
      <c r="J837" s="932"/>
      <c r="K837" s="899">
        <v>3.5897950246601735</v>
      </c>
      <c r="L837" s="899">
        <v>1.7825493087537694</v>
      </c>
      <c r="M837" s="899">
        <v>1.9225721005685075</v>
      </c>
      <c r="N837" s="899">
        <v>2.1092308544638727</v>
      </c>
      <c r="O837" s="899">
        <v>2.6155057915595239</v>
      </c>
      <c r="P837" s="899">
        <v>9.4161386916995333</v>
      </c>
      <c r="Q837" s="899">
        <v>17.041870969007352</v>
      </c>
      <c r="U837" s="838"/>
      <c r="V837" s="961" t="s">
        <v>1799</v>
      </c>
      <c r="W837" s="878" t="s">
        <v>1805</v>
      </c>
      <c r="X837" s="878" t="s">
        <v>1730</v>
      </c>
      <c r="Y837" s="932">
        <v>9701.0954777999996</v>
      </c>
      <c r="Z837" s="932"/>
      <c r="AA837" s="933"/>
      <c r="AB837" s="932"/>
      <c r="AC837" s="856">
        <v>9701.0954777999978</v>
      </c>
      <c r="AD837" s="932">
        <v>2030.6129687686162</v>
      </c>
      <c r="AE837" s="932">
        <v>1002.9399378841621</v>
      </c>
      <c r="AF837" s="932">
        <v>865.37829103648323</v>
      </c>
      <c r="AG837" s="932">
        <v>775.01728308002168</v>
      </c>
      <c r="AH837" s="932">
        <v>729.90630798115785</v>
      </c>
      <c r="AI837" s="932">
        <v>1905.3182418643928</v>
      </c>
      <c r="AJ837" s="932">
        <v>2391.9224471851649</v>
      </c>
      <c r="AK837" s="904"/>
      <c r="AL837" s="904"/>
      <c r="AM837" s="904"/>
    </row>
    <row r="838" spans="1:39">
      <c r="A838" s="838"/>
      <c r="B838" s="904"/>
      <c r="C838" s="962"/>
      <c r="D838" s="878" t="s">
        <v>226</v>
      </c>
      <c r="E838" s="908" t="s">
        <v>1796</v>
      </c>
      <c r="F838" s="856">
        <v>10.733155384030734</v>
      </c>
      <c r="G838" s="932"/>
      <c r="H838" s="933"/>
      <c r="I838" s="932"/>
      <c r="J838" s="932"/>
      <c r="K838" s="899">
        <v>2.2587909200632503</v>
      </c>
      <c r="L838" s="899">
        <v>1.1937340478455618</v>
      </c>
      <c r="M838" s="899">
        <v>1.0866535704431661</v>
      </c>
      <c r="N838" s="899">
        <v>1.0218468291429448</v>
      </c>
      <c r="O838" s="899">
        <v>1.0104872314443831</v>
      </c>
      <c r="P838" s="899">
        <v>2.7696222390453937</v>
      </c>
      <c r="Q838" s="899">
        <v>3.6508114661092854</v>
      </c>
      <c r="U838" s="838"/>
      <c r="V838" s="962"/>
      <c r="W838" s="878" t="s">
        <v>226</v>
      </c>
      <c r="X838" s="878" t="s">
        <v>1730</v>
      </c>
      <c r="Y838" s="932">
        <v>1162.8445999999999</v>
      </c>
      <c r="Z838" s="932"/>
      <c r="AA838" s="933"/>
      <c r="AB838" s="932"/>
      <c r="AC838" s="856">
        <v>1162.8445999999997</v>
      </c>
      <c r="AD838" s="932">
        <v>243.40419397233302</v>
      </c>
      <c r="AE838" s="932">
        <v>120.21975183749214</v>
      </c>
      <c r="AF838" s="932">
        <v>103.73060186778105</v>
      </c>
      <c r="AG838" s="932">
        <v>92.899267366107082</v>
      </c>
      <c r="AH838" s="932">
        <v>87.491934357737975</v>
      </c>
      <c r="AI838" s="932">
        <v>228.38544718002825</v>
      </c>
      <c r="AJ838" s="932">
        <v>286.71340341852027</v>
      </c>
      <c r="AK838" s="904"/>
      <c r="AL838" s="904"/>
      <c r="AM838" s="904"/>
    </row>
    <row r="839" spans="1:39">
      <c r="A839" s="838"/>
      <c r="B839" s="904"/>
      <c r="C839" s="962"/>
      <c r="D839" s="878" t="s">
        <v>1806</v>
      </c>
      <c r="E839" s="908" t="s">
        <v>1796</v>
      </c>
      <c r="F839" s="856">
        <v>0</v>
      </c>
      <c r="G839" s="934"/>
      <c r="H839" s="930"/>
      <c r="I839" s="934"/>
      <c r="J839" s="934"/>
      <c r="K839" s="899">
        <v>0</v>
      </c>
      <c r="L839" s="899">
        <v>0</v>
      </c>
      <c r="M839" s="899">
        <v>0</v>
      </c>
      <c r="N839" s="899">
        <v>0</v>
      </c>
      <c r="O839" s="899">
        <v>0</v>
      </c>
      <c r="P839" s="899">
        <v>0</v>
      </c>
      <c r="Q839" s="899">
        <v>0</v>
      </c>
      <c r="U839" s="838"/>
      <c r="V839" s="962"/>
      <c r="W839" s="878" t="s">
        <v>1806</v>
      </c>
      <c r="X839" s="878" t="s">
        <v>1730</v>
      </c>
      <c r="Y839" s="934"/>
      <c r="Z839" s="934"/>
      <c r="AA839" s="930"/>
      <c r="AB839" s="934"/>
      <c r="AC839" s="856"/>
      <c r="AD839" s="934"/>
      <c r="AE839" s="934"/>
      <c r="AF839" s="934"/>
      <c r="AG839" s="934"/>
      <c r="AH839" s="934"/>
      <c r="AI839" s="934"/>
      <c r="AJ839" s="934"/>
      <c r="AK839" s="904"/>
      <c r="AL839" s="904"/>
      <c r="AM839" s="904"/>
    </row>
    <row r="840" spans="1:39">
      <c r="A840" s="838"/>
      <c r="B840" s="904"/>
      <c r="C840" s="963"/>
      <c r="D840" s="878" t="s">
        <v>1775</v>
      </c>
      <c r="E840" s="908" t="s">
        <v>1796</v>
      </c>
      <c r="F840" s="856"/>
      <c r="G840" s="934"/>
      <c r="H840" s="930"/>
      <c r="I840" s="934"/>
      <c r="J840" s="934"/>
      <c r="K840" s="899">
        <v>0</v>
      </c>
      <c r="L840" s="899">
        <v>0</v>
      </c>
      <c r="M840" s="899">
        <v>0</v>
      </c>
      <c r="N840" s="899">
        <v>0</v>
      </c>
      <c r="O840" s="899">
        <v>0</v>
      </c>
      <c r="P840" s="899">
        <v>0</v>
      </c>
      <c r="Q840" s="899">
        <v>0</v>
      </c>
      <c r="U840" s="838"/>
      <c r="V840" s="963"/>
      <c r="W840" s="878" t="s">
        <v>1775</v>
      </c>
      <c r="X840" s="878" t="s">
        <v>1730</v>
      </c>
      <c r="Y840" s="934"/>
      <c r="Z840" s="934"/>
      <c r="AA840" s="930"/>
      <c r="AB840" s="934"/>
      <c r="AC840" s="856"/>
      <c r="AD840" s="934"/>
      <c r="AE840" s="934"/>
      <c r="AF840" s="934"/>
      <c r="AG840" s="934"/>
      <c r="AH840" s="934"/>
      <c r="AI840" s="934"/>
      <c r="AJ840" s="934"/>
      <c r="AK840" s="904"/>
      <c r="AL840" s="904"/>
      <c r="AM840" s="904"/>
    </row>
    <row r="841" spans="1:39">
      <c r="A841" s="838"/>
      <c r="B841" s="904"/>
      <c r="C841" s="927" t="s">
        <v>1804</v>
      </c>
      <c r="D841" s="928"/>
      <c r="E841" s="928" t="s">
        <v>1547</v>
      </c>
      <c r="F841" s="856">
        <v>0</v>
      </c>
      <c r="G841" s="928"/>
      <c r="H841" s="931"/>
      <c r="I841" s="928"/>
      <c r="J841" s="928"/>
      <c r="K841" s="929"/>
      <c r="L841" s="929"/>
      <c r="M841" s="856"/>
      <c r="N841" s="856"/>
      <c r="O841" s="856"/>
      <c r="P841" s="856"/>
      <c r="Q841" s="856"/>
      <c r="U841" s="838"/>
      <c r="V841" s="927" t="s">
        <v>1804</v>
      </c>
      <c r="W841" s="928"/>
      <c r="X841" s="928" t="s">
        <v>1547</v>
      </c>
      <c r="Y841" s="928"/>
      <c r="Z841" s="928"/>
      <c r="AA841" s="928"/>
      <c r="AB841" s="928"/>
      <c r="AC841" s="929">
        <v>0.99999999999999989</v>
      </c>
      <c r="AD841" s="929">
        <v>0.4379391907244003</v>
      </c>
      <c r="AE841" s="929">
        <v>0.13301931801544248</v>
      </c>
      <c r="AF841" s="929">
        <v>0.10963689510783928</v>
      </c>
      <c r="AG841" s="929">
        <v>0.29658998214143806</v>
      </c>
      <c r="AH841" s="929">
        <v>1.1407307005439925E-2</v>
      </c>
      <c r="AI841" s="929">
        <v>1.1407307005439925E-2</v>
      </c>
      <c r="AJ841" s="929">
        <v>0</v>
      </c>
      <c r="AK841" s="904"/>
      <c r="AL841" s="904"/>
      <c r="AM841" s="904"/>
    </row>
    <row r="842" spans="1:39">
      <c r="A842" s="838"/>
      <c r="B842" s="904"/>
      <c r="C842" s="961" t="s">
        <v>1800</v>
      </c>
      <c r="D842" s="878" t="s">
        <v>1805</v>
      </c>
      <c r="E842" s="908" t="s">
        <v>1796</v>
      </c>
      <c r="F842" s="856">
        <v>0</v>
      </c>
      <c r="G842" s="856"/>
      <c r="H842" s="930"/>
      <c r="I842" s="856"/>
      <c r="J842" s="856"/>
      <c r="K842" s="899">
        <v>0</v>
      </c>
      <c r="L842" s="899">
        <v>0</v>
      </c>
      <c r="M842" s="899">
        <v>0</v>
      </c>
      <c r="N842" s="899">
        <v>0</v>
      </c>
      <c r="O842" s="899">
        <v>0</v>
      </c>
      <c r="P842" s="899">
        <v>0</v>
      </c>
      <c r="Q842" s="899">
        <v>0</v>
      </c>
      <c r="U842" s="838"/>
      <c r="V842" s="961" t="s">
        <v>1800</v>
      </c>
      <c r="W842" s="878" t="s">
        <v>1805</v>
      </c>
      <c r="X842" s="878" t="s">
        <v>1730</v>
      </c>
      <c r="Y842" s="856"/>
      <c r="Z842" s="856"/>
      <c r="AA842" s="930"/>
      <c r="AB842" s="856"/>
      <c r="AC842" s="856">
        <v>0</v>
      </c>
      <c r="AD842" s="856"/>
      <c r="AE842" s="856"/>
      <c r="AF842" s="856"/>
      <c r="AG842" s="856"/>
      <c r="AH842" s="856"/>
      <c r="AI842" s="856"/>
      <c r="AJ842" s="856"/>
      <c r="AK842" s="904"/>
      <c r="AL842" s="904"/>
      <c r="AM842" s="904"/>
    </row>
    <row r="843" spans="1:39">
      <c r="A843" s="838"/>
      <c r="B843" s="904"/>
      <c r="C843" s="962"/>
      <c r="D843" s="878" t="s">
        <v>226</v>
      </c>
      <c r="E843" s="908" t="s">
        <v>1796</v>
      </c>
      <c r="F843" s="856">
        <v>11.272844333312358</v>
      </c>
      <c r="G843" s="856"/>
      <c r="H843" s="930"/>
      <c r="I843" s="856"/>
      <c r="J843" s="856"/>
      <c r="K843" s="899">
        <v>7.6333441595776792</v>
      </c>
      <c r="L843" s="899">
        <v>2.4808444041898885</v>
      </c>
      <c r="M843" s="899">
        <v>2.1572178107422038</v>
      </c>
      <c r="N843" s="899">
        <v>6.127496139876988</v>
      </c>
      <c r="O843" s="899">
        <v>0.24745657487964759</v>
      </c>
      <c r="P843" s="899">
        <v>0.25982940362362994</v>
      </c>
      <c r="Q843" s="899">
        <v>0</v>
      </c>
      <c r="U843" s="838"/>
      <c r="V843" s="962"/>
      <c r="W843" s="878" t="s">
        <v>226</v>
      </c>
      <c r="X843" s="878" t="s">
        <v>1730</v>
      </c>
      <c r="Y843" s="856">
        <v>1878.2485224145437</v>
      </c>
      <c r="Z843" s="856"/>
      <c r="AA843" s="930"/>
      <c r="AB843" s="856"/>
      <c r="AC843" s="856">
        <v>1878.2485224145435</v>
      </c>
      <c r="AD843" s="932">
        <v>822.55863788552585</v>
      </c>
      <c r="AE843" s="932">
        <v>249.84333751509513</v>
      </c>
      <c r="AF843" s="932">
        <v>205.92533623841743</v>
      </c>
      <c r="AG843" s="932">
        <v>557.06969572011189</v>
      </c>
      <c r="AH843" s="932">
        <v>21.425757527696611</v>
      </c>
      <c r="AI843" s="932">
        <v>21.425757527696611</v>
      </c>
      <c r="AJ843" s="932">
        <v>0</v>
      </c>
      <c r="AK843" s="904"/>
      <c r="AL843" s="904"/>
      <c r="AM843" s="904"/>
    </row>
    <row r="844" spans="1:39">
      <c r="A844" s="838"/>
      <c r="B844" s="904"/>
      <c r="C844" s="963"/>
      <c r="D844" s="878" t="s">
        <v>1806</v>
      </c>
      <c r="E844" s="908" t="s">
        <v>1796</v>
      </c>
      <c r="F844" s="856">
        <v>0</v>
      </c>
      <c r="G844" s="856"/>
      <c r="H844" s="930"/>
      <c r="I844" s="856"/>
      <c r="J844" s="856"/>
      <c r="K844" s="899">
        <v>0</v>
      </c>
      <c r="L844" s="899">
        <v>0</v>
      </c>
      <c r="M844" s="899">
        <v>0</v>
      </c>
      <c r="N844" s="899">
        <v>0</v>
      </c>
      <c r="O844" s="899">
        <v>0</v>
      </c>
      <c r="P844" s="899">
        <v>0</v>
      </c>
      <c r="Q844" s="899">
        <v>0</v>
      </c>
      <c r="U844" s="838"/>
      <c r="V844" s="963"/>
      <c r="W844" s="878" t="s">
        <v>1806</v>
      </c>
      <c r="X844" s="878" t="s">
        <v>1730</v>
      </c>
      <c r="Y844" s="856"/>
      <c r="Z844" s="856"/>
      <c r="AA844" s="930"/>
      <c r="AB844" s="856"/>
      <c r="AC844" s="856">
        <v>0</v>
      </c>
      <c r="AD844" s="856"/>
      <c r="AE844" s="856"/>
      <c r="AF844" s="856"/>
      <c r="AG844" s="856"/>
      <c r="AH844" s="856"/>
      <c r="AI844" s="856"/>
      <c r="AJ844" s="856"/>
      <c r="AK844" s="904"/>
      <c r="AL844" s="904"/>
      <c r="AM844" s="904"/>
    </row>
    <row r="845" spans="1:39">
      <c r="A845" s="838"/>
      <c r="B845" s="904"/>
      <c r="C845" s="927" t="s">
        <v>1804</v>
      </c>
      <c r="D845" s="928"/>
      <c r="E845" s="928" t="s">
        <v>1547</v>
      </c>
      <c r="F845" s="856">
        <v>0</v>
      </c>
      <c r="G845" s="928"/>
      <c r="H845" s="931"/>
      <c r="I845" s="928"/>
      <c r="J845" s="928"/>
      <c r="K845" s="929"/>
      <c r="L845" s="929"/>
      <c r="M845" s="856"/>
      <c r="N845" s="856"/>
      <c r="O845" s="856"/>
      <c r="P845" s="856"/>
      <c r="Q845" s="856"/>
      <c r="U845" s="838"/>
      <c r="V845" s="927" t="s">
        <v>1804</v>
      </c>
      <c r="W845" s="928"/>
      <c r="X845" s="928" t="s">
        <v>1547</v>
      </c>
      <c r="Y845" s="928"/>
      <c r="Z845" s="928"/>
      <c r="AA845" s="928"/>
      <c r="AB845" s="928"/>
      <c r="AC845" s="929">
        <v>1</v>
      </c>
      <c r="AD845" s="929">
        <v>0</v>
      </c>
      <c r="AE845" s="929">
        <v>0.13115857341778464</v>
      </c>
      <c r="AF845" s="929">
        <v>4.5653262748562622E-2</v>
      </c>
      <c r="AG845" s="929">
        <v>6.0871016998083505E-2</v>
      </c>
      <c r="AH845" s="929">
        <v>6.0871016998083505E-2</v>
      </c>
      <c r="AI845" s="929">
        <v>0.64057511283940227</v>
      </c>
      <c r="AJ845" s="929">
        <v>6.0871016998083505E-2</v>
      </c>
      <c r="AK845" s="904"/>
      <c r="AL845" s="904"/>
      <c r="AM845" s="904"/>
    </row>
    <row r="846" spans="1:39">
      <c r="A846" s="838"/>
      <c r="B846" s="904"/>
      <c r="C846" s="961" t="s">
        <v>1801</v>
      </c>
      <c r="D846" s="878" t="s">
        <v>1805</v>
      </c>
      <c r="E846" s="908" t="s">
        <v>1796</v>
      </c>
      <c r="F846" s="856">
        <v>0</v>
      </c>
      <c r="G846" s="856"/>
      <c r="H846" s="930"/>
      <c r="I846" s="856"/>
      <c r="J846" s="856"/>
      <c r="K846" s="899">
        <v>0</v>
      </c>
      <c r="L846" s="899">
        <v>0</v>
      </c>
      <c r="M846" s="899">
        <v>0</v>
      </c>
      <c r="N846" s="899">
        <v>0</v>
      </c>
      <c r="O846" s="899">
        <v>0</v>
      </c>
      <c r="P846" s="899">
        <v>0</v>
      </c>
      <c r="Q846" s="899">
        <v>0</v>
      </c>
      <c r="U846" s="838"/>
      <c r="V846" s="961" t="s">
        <v>1801</v>
      </c>
      <c r="W846" s="878" t="s">
        <v>1805</v>
      </c>
      <c r="X846" s="878" t="s">
        <v>1730</v>
      </c>
      <c r="Y846" s="856"/>
      <c r="Z846" s="856"/>
      <c r="AA846" s="930"/>
      <c r="AB846" s="856"/>
      <c r="AC846" s="856">
        <v>0</v>
      </c>
      <c r="AD846" s="856"/>
      <c r="AE846" s="856"/>
      <c r="AF846" s="856"/>
      <c r="AG846" s="856"/>
      <c r="AH846" s="856"/>
      <c r="AI846" s="856"/>
      <c r="AJ846" s="856"/>
      <c r="AK846" s="904"/>
      <c r="AL846" s="904"/>
      <c r="AM846" s="904"/>
    </row>
    <row r="847" spans="1:39">
      <c r="A847" s="838"/>
      <c r="B847" s="904"/>
      <c r="C847" s="962"/>
      <c r="D847" s="878" t="s">
        <v>226</v>
      </c>
      <c r="E847" s="908" t="s">
        <v>1796</v>
      </c>
      <c r="F847" s="856">
        <v>15.517521229646128</v>
      </c>
      <c r="G847" s="856"/>
      <c r="H847" s="930"/>
      <c r="I847" s="856"/>
      <c r="J847" s="856"/>
      <c r="K847" s="899">
        <v>0</v>
      </c>
      <c r="L847" s="899">
        <v>1.7278047079390757</v>
      </c>
      <c r="M847" s="899">
        <v>0.63448630057681044</v>
      </c>
      <c r="N847" s="899">
        <v>0.88828082080753468</v>
      </c>
      <c r="O847" s="899">
        <v>0.93269486184791139</v>
      </c>
      <c r="P847" s="899">
        <v>10.305958453287476</v>
      </c>
      <c r="Q847" s="899">
        <v>1.0282960851873222</v>
      </c>
      <c r="U847" s="838"/>
      <c r="V847" s="962"/>
      <c r="W847" s="878" t="s">
        <v>226</v>
      </c>
      <c r="X847" s="878" t="s">
        <v>1730</v>
      </c>
      <c r="Y847" s="856">
        <v>1326.6800999999998</v>
      </c>
      <c r="Z847" s="856"/>
      <c r="AA847" s="930"/>
      <c r="AB847" s="856"/>
      <c r="AC847" s="856">
        <v>1326.6800999999998</v>
      </c>
      <c r="AD847" s="932">
        <v>0</v>
      </c>
      <c r="AE847" s="932">
        <v>174.00546929776385</v>
      </c>
      <c r="AF847" s="932">
        <v>60.567275188589328</v>
      </c>
      <c r="AG847" s="932">
        <v>80.756366918119113</v>
      </c>
      <c r="AH847" s="932">
        <v>80.756366918119113</v>
      </c>
      <c r="AI847" s="932">
        <v>849.83825475928938</v>
      </c>
      <c r="AJ847" s="932">
        <v>80.756366918119113</v>
      </c>
      <c r="AK847" s="904"/>
      <c r="AL847" s="904"/>
      <c r="AM847" s="904"/>
    </row>
    <row r="848" spans="1:39">
      <c r="A848" s="838"/>
      <c r="B848" s="904"/>
      <c r="C848" s="962"/>
      <c r="D848" s="878" t="s">
        <v>1806</v>
      </c>
      <c r="E848" s="908" t="s">
        <v>1796</v>
      </c>
      <c r="F848" s="856">
        <v>0</v>
      </c>
      <c r="G848" s="856"/>
      <c r="H848" s="930"/>
      <c r="I848" s="856"/>
      <c r="J848" s="856"/>
      <c r="K848" s="899">
        <v>0</v>
      </c>
      <c r="L848" s="899">
        <v>0</v>
      </c>
      <c r="M848" s="899">
        <v>0</v>
      </c>
      <c r="N848" s="899">
        <v>0</v>
      </c>
      <c r="O848" s="899">
        <v>0</v>
      </c>
      <c r="P848" s="899">
        <v>0</v>
      </c>
      <c r="Q848" s="899">
        <v>0</v>
      </c>
      <c r="U848" s="838"/>
      <c r="V848" s="962"/>
      <c r="W848" s="878" t="s">
        <v>1806</v>
      </c>
      <c r="X848" s="878" t="s">
        <v>1730</v>
      </c>
      <c r="Y848" s="856"/>
      <c r="Z848" s="856"/>
      <c r="AA848" s="930"/>
      <c r="AB848" s="856"/>
      <c r="AC848" s="856">
        <v>0</v>
      </c>
      <c r="AD848" s="856"/>
      <c r="AE848" s="856"/>
      <c r="AF848" s="856"/>
      <c r="AG848" s="856"/>
      <c r="AH848" s="856"/>
      <c r="AI848" s="856"/>
      <c r="AJ848" s="856"/>
      <c r="AK848" s="904"/>
      <c r="AL848" s="904"/>
      <c r="AM848" s="904"/>
    </row>
    <row r="849" spans="1:39">
      <c r="A849" s="838"/>
      <c r="B849" s="904"/>
      <c r="C849" s="963"/>
      <c r="D849" s="878" t="s">
        <v>1775</v>
      </c>
      <c r="E849" s="908" t="s">
        <v>1796</v>
      </c>
      <c r="F849" s="856"/>
      <c r="G849" s="856"/>
      <c r="H849" s="930"/>
      <c r="I849" s="856"/>
      <c r="J849" s="856"/>
      <c r="K849" s="899">
        <v>0</v>
      </c>
      <c r="L849" s="899">
        <v>0</v>
      </c>
      <c r="M849" s="899">
        <v>0</v>
      </c>
      <c r="N849" s="899">
        <v>0</v>
      </c>
      <c r="O849" s="899">
        <v>0</v>
      </c>
      <c r="P849" s="899">
        <v>0</v>
      </c>
      <c r="Q849" s="899">
        <v>0</v>
      </c>
      <c r="U849" s="838"/>
      <c r="V849" s="962"/>
      <c r="W849" s="878" t="s">
        <v>720</v>
      </c>
      <c r="X849" s="878" t="s">
        <v>1730</v>
      </c>
      <c r="Y849" s="856"/>
      <c r="Z849" s="856"/>
      <c r="AA849" s="930"/>
      <c r="AB849" s="856"/>
      <c r="AC849" s="856">
        <v>0</v>
      </c>
      <c r="AD849" s="856"/>
      <c r="AE849" s="856"/>
      <c r="AF849" s="856"/>
      <c r="AG849" s="856"/>
      <c r="AH849" s="856"/>
      <c r="AI849" s="856"/>
      <c r="AJ849" s="856"/>
      <c r="AK849" s="904"/>
      <c r="AL849" s="904"/>
      <c r="AM849" s="904"/>
    </row>
    <row r="850" spans="1:39">
      <c r="A850" s="838"/>
      <c r="B850" s="904"/>
      <c r="C850" s="935"/>
      <c r="D850" s="878"/>
      <c r="E850" s="936"/>
      <c r="F850" s="856"/>
      <c r="G850" s="856"/>
      <c r="H850" s="930"/>
      <c r="I850" s="856"/>
      <c r="J850" s="856"/>
      <c r="K850" s="856"/>
      <c r="L850" s="856"/>
      <c r="M850" s="856"/>
      <c r="N850" s="856"/>
      <c r="O850" s="856"/>
      <c r="P850" s="856"/>
      <c r="Q850" s="856"/>
      <c r="U850" s="838"/>
      <c r="V850" s="963"/>
      <c r="W850" s="878" t="s">
        <v>1807</v>
      </c>
      <c r="X850" s="878" t="s">
        <v>1730</v>
      </c>
      <c r="Y850" s="856"/>
      <c r="Z850" s="856"/>
      <c r="AA850" s="930"/>
      <c r="AB850" s="856"/>
      <c r="AC850" s="856">
        <v>0</v>
      </c>
      <c r="AD850" s="856"/>
      <c r="AE850" s="856"/>
      <c r="AF850" s="856"/>
      <c r="AG850" s="856"/>
      <c r="AH850" s="856"/>
      <c r="AI850" s="856"/>
      <c r="AJ850" s="856"/>
      <c r="AK850" s="904"/>
      <c r="AL850" s="904"/>
      <c r="AM850" s="904"/>
    </row>
    <row r="851" spans="1:39">
      <c r="A851" s="838"/>
      <c r="B851" s="904"/>
      <c r="C851" s="927" t="s">
        <v>1804</v>
      </c>
      <c r="D851" s="928"/>
      <c r="E851" s="928" t="s">
        <v>1547</v>
      </c>
      <c r="F851" s="856">
        <v>0</v>
      </c>
      <c r="G851" s="928"/>
      <c r="H851" s="931"/>
      <c r="I851" s="928"/>
      <c r="J851" s="928"/>
      <c r="K851" s="929"/>
      <c r="L851" s="929"/>
      <c r="M851" s="856"/>
      <c r="N851" s="856"/>
      <c r="O851" s="856"/>
      <c r="P851" s="856"/>
      <c r="Q851" s="856"/>
      <c r="U851" s="838"/>
      <c r="V851" s="927" t="s">
        <v>1804</v>
      </c>
      <c r="W851" s="928"/>
      <c r="X851" s="928" t="s">
        <v>1547</v>
      </c>
      <c r="Y851" s="928"/>
      <c r="Z851" s="928"/>
      <c r="AA851" s="928"/>
      <c r="AB851" s="928"/>
      <c r="AC851" s="929">
        <v>1</v>
      </c>
      <c r="AD851" s="929">
        <v>0</v>
      </c>
      <c r="AE851" s="929">
        <v>0.12401574803149606</v>
      </c>
      <c r="AF851" s="929">
        <v>9.055118110236221E-2</v>
      </c>
      <c r="AG851" s="929">
        <v>0.12401574803149606</v>
      </c>
      <c r="AH851" s="929">
        <v>0.12401574803149606</v>
      </c>
      <c r="AI851" s="929">
        <v>0.20669291338582677</v>
      </c>
      <c r="AJ851" s="929">
        <v>0.33070866141732286</v>
      </c>
      <c r="AK851" s="904"/>
      <c r="AL851" s="904"/>
      <c r="AM851" s="904"/>
    </row>
    <row r="852" spans="1:39">
      <c r="A852" s="838"/>
      <c r="B852" s="904"/>
      <c r="C852" s="961" t="s">
        <v>1709</v>
      </c>
      <c r="D852" s="878" t="s">
        <v>1805</v>
      </c>
      <c r="E852" s="908" t="s">
        <v>1796</v>
      </c>
      <c r="F852" s="856">
        <v>0</v>
      </c>
      <c r="G852" s="856"/>
      <c r="H852" s="930"/>
      <c r="I852" s="856"/>
      <c r="J852" s="856"/>
      <c r="K852" s="899">
        <v>0</v>
      </c>
      <c r="L852" s="899">
        <v>0</v>
      </c>
      <c r="M852" s="899">
        <v>0</v>
      </c>
      <c r="N852" s="899">
        <v>0</v>
      </c>
      <c r="O852" s="899">
        <v>0</v>
      </c>
      <c r="P852" s="899">
        <v>0</v>
      </c>
      <c r="Q852" s="899">
        <v>0</v>
      </c>
      <c r="U852" s="838"/>
      <c r="V852" s="961" t="s">
        <v>1709</v>
      </c>
      <c r="W852" s="878" t="s">
        <v>1805</v>
      </c>
      <c r="X852" s="878" t="s">
        <v>1730</v>
      </c>
      <c r="Y852" s="856"/>
      <c r="Z852" s="856"/>
      <c r="AA852" s="930"/>
      <c r="AB852" s="856"/>
      <c r="AC852" s="856">
        <v>0</v>
      </c>
      <c r="AD852" s="856"/>
      <c r="AE852" s="856"/>
      <c r="AF852" s="856"/>
      <c r="AG852" s="856"/>
      <c r="AH852" s="856"/>
      <c r="AI852" s="856"/>
      <c r="AJ852" s="856"/>
      <c r="AK852" s="904"/>
      <c r="AL852" s="904"/>
      <c r="AM852" s="904"/>
    </row>
    <row r="853" spans="1:39">
      <c r="A853" s="838"/>
      <c r="B853" s="904"/>
      <c r="C853" s="962"/>
      <c r="D853" s="878" t="s">
        <v>226</v>
      </c>
      <c r="E853" s="908" t="s">
        <v>1796</v>
      </c>
      <c r="F853" s="856">
        <v>1.1168960868159474</v>
      </c>
      <c r="G853" s="856"/>
      <c r="H853" s="930"/>
      <c r="I853" s="856"/>
      <c r="J853" s="856"/>
      <c r="K853" s="899">
        <v>0</v>
      </c>
      <c r="L853" s="899">
        <v>0.11761357096062991</v>
      </c>
      <c r="M853" s="899">
        <v>9.059978728125985E-2</v>
      </c>
      <c r="N853" s="899">
        <v>0.1302864332316378</v>
      </c>
      <c r="O853" s="899">
        <v>0.13680075489321969</v>
      </c>
      <c r="P853" s="899">
        <v>0.23940132106313441</v>
      </c>
      <c r="Q853" s="899">
        <v>0.40219421938606587</v>
      </c>
      <c r="U853" s="838"/>
      <c r="V853" s="962"/>
      <c r="W853" s="878" t="s">
        <v>226</v>
      </c>
      <c r="X853" s="878" t="s">
        <v>1730</v>
      </c>
      <c r="Y853" s="856">
        <v>95.51</v>
      </c>
      <c r="Z853" s="856"/>
      <c r="AA853" s="930"/>
      <c r="AB853" s="856"/>
      <c r="AC853" s="856">
        <v>95.510000000000019</v>
      </c>
      <c r="AD853" s="856">
        <v>0</v>
      </c>
      <c r="AE853" s="856">
        <v>11.84474409448819</v>
      </c>
      <c r="AF853" s="856">
        <v>8.6485433070866158</v>
      </c>
      <c r="AG853" s="856">
        <v>11.84474409448819</v>
      </c>
      <c r="AH853" s="856">
        <v>11.84474409448819</v>
      </c>
      <c r="AI853" s="856">
        <v>19.741240157480316</v>
      </c>
      <c r="AJ853" s="856">
        <v>31.585984251968508</v>
      </c>
      <c r="AK853" s="904"/>
      <c r="AL853" s="904"/>
      <c r="AM853" s="904"/>
    </row>
    <row r="854" spans="1:39">
      <c r="A854" s="838"/>
      <c r="B854" s="904"/>
      <c r="C854" s="963"/>
      <c r="D854" s="878" t="s">
        <v>1806</v>
      </c>
      <c r="E854" s="908" t="s">
        <v>1796</v>
      </c>
      <c r="F854" s="856">
        <v>0</v>
      </c>
      <c r="G854" s="856"/>
      <c r="H854" s="930"/>
      <c r="I854" s="856"/>
      <c r="J854" s="856"/>
      <c r="K854" s="899">
        <v>0</v>
      </c>
      <c r="L854" s="899">
        <v>0</v>
      </c>
      <c r="M854" s="899">
        <v>0</v>
      </c>
      <c r="N854" s="899">
        <v>0</v>
      </c>
      <c r="O854" s="899">
        <v>0</v>
      </c>
      <c r="P854" s="899">
        <v>0</v>
      </c>
      <c r="Q854" s="899">
        <v>0</v>
      </c>
      <c r="U854" s="838"/>
      <c r="V854" s="963"/>
      <c r="W854" s="878" t="s">
        <v>1806</v>
      </c>
      <c r="X854" s="878" t="s">
        <v>1730</v>
      </c>
      <c r="Y854" s="856"/>
      <c r="Z854" s="856"/>
      <c r="AA854" s="930"/>
      <c r="AB854" s="856"/>
      <c r="AC854" s="856">
        <v>0</v>
      </c>
      <c r="AD854" s="856"/>
      <c r="AE854" s="856"/>
      <c r="AF854" s="856"/>
      <c r="AG854" s="856"/>
      <c r="AH854" s="856"/>
      <c r="AI854" s="856"/>
      <c r="AJ854" s="856"/>
      <c r="AK854" s="904"/>
      <c r="AL854" s="904"/>
      <c r="AM854" s="904"/>
    </row>
    <row r="855" spans="1:39">
      <c r="A855" s="838"/>
      <c r="B855" s="904"/>
      <c r="C855" s="927" t="s">
        <v>1804</v>
      </c>
      <c r="D855" s="928"/>
      <c r="E855" s="928" t="s">
        <v>1547</v>
      </c>
      <c r="F855" s="856">
        <v>0</v>
      </c>
      <c r="G855" s="928"/>
      <c r="H855" s="931"/>
      <c r="I855" s="928"/>
      <c r="J855" s="928"/>
      <c r="K855" s="929"/>
      <c r="L855" s="929"/>
      <c r="M855" s="856"/>
      <c r="N855" s="856"/>
      <c r="O855" s="856"/>
      <c r="P855" s="856"/>
      <c r="Q855" s="856"/>
      <c r="U855" s="838"/>
      <c r="V855" s="927" t="s">
        <v>1804</v>
      </c>
      <c r="W855" s="928"/>
      <c r="X855" s="928" t="s">
        <v>1547</v>
      </c>
      <c r="Y855" s="928"/>
      <c r="Z855" s="928"/>
      <c r="AA855" s="928"/>
      <c r="AB855" s="928"/>
      <c r="AC855" s="929">
        <v>0</v>
      </c>
      <c r="AD855" s="929"/>
      <c r="AE855" s="929"/>
      <c r="AF855" s="929"/>
      <c r="AG855" s="929"/>
      <c r="AH855" s="929"/>
      <c r="AI855" s="929"/>
      <c r="AJ855" s="929"/>
      <c r="AK855" s="904"/>
      <c r="AL855" s="904"/>
      <c r="AM855" s="904"/>
    </row>
    <row r="856" spans="1:39">
      <c r="A856" s="838"/>
      <c r="B856" s="904"/>
      <c r="C856" s="961" t="s">
        <v>1712</v>
      </c>
      <c r="D856" s="878" t="s">
        <v>1805</v>
      </c>
      <c r="E856" s="908" t="s">
        <v>1796</v>
      </c>
      <c r="F856" s="856">
        <v>0</v>
      </c>
      <c r="G856" s="856"/>
      <c r="H856" s="930"/>
      <c r="I856" s="856"/>
      <c r="J856" s="856"/>
      <c r="K856" s="899">
        <v>0</v>
      </c>
      <c r="L856" s="899">
        <v>0</v>
      </c>
      <c r="M856" s="899">
        <v>0</v>
      </c>
      <c r="N856" s="899">
        <v>0</v>
      </c>
      <c r="O856" s="899">
        <v>0</v>
      </c>
      <c r="P856" s="899">
        <v>0</v>
      </c>
      <c r="Q856" s="899">
        <v>0</v>
      </c>
      <c r="U856" s="838"/>
      <c r="V856" s="961" t="s">
        <v>1712</v>
      </c>
      <c r="W856" s="878" t="s">
        <v>1805</v>
      </c>
      <c r="X856" s="878" t="s">
        <v>1730</v>
      </c>
      <c r="Y856" s="856"/>
      <c r="Z856" s="856"/>
      <c r="AA856" s="930"/>
      <c r="AB856" s="856"/>
      <c r="AC856" s="856">
        <v>0</v>
      </c>
      <c r="AD856" s="856"/>
      <c r="AE856" s="856"/>
      <c r="AF856" s="856"/>
      <c r="AG856" s="856"/>
      <c r="AH856" s="856"/>
      <c r="AI856" s="856"/>
      <c r="AJ856" s="856"/>
      <c r="AK856" s="904"/>
      <c r="AL856" s="904"/>
      <c r="AM856" s="904"/>
    </row>
    <row r="857" spans="1:39">
      <c r="A857" s="838"/>
      <c r="B857" s="904"/>
      <c r="C857" s="962"/>
      <c r="D857" s="878" t="s">
        <v>226</v>
      </c>
      <c r="E857" s="908" t="s">
        <v>1796</v>
      </c>
      <c r="F857" s="856">
        <v>0</v>
      </c>
      <c r="G857" s="937"/>
      <c r="H857" s="930"/>
      <c r="I857" s="937"/>
      <c r="J857" s="937"/>
      <c r="K857" s="899">
        <v>0</v>
      </c>
      <c r="L857" s="899">
        <v>0</v>
      </c>
      <c r="M857" s="899">
        <v>0</v>
      </c>
      <c r="N857" s="899">
        <v>0</v>
      </c>
      <c r="O857" s="899">
        <v>0</v>
      </c>
      <c r="P857" s="899">
        <v>0</v>
      </c>
      <c r="Q857" s="899">
        <v>0</v>
      </c>
      <c r="U857" s="838"/>
      <c r="V857" s="962"/>
      <c r="W857" s="878" t="s">
        <v>226</v>
      </c>
      <c r="X857" s="878" t="s">
        <v>1730</v>
      </c>
      <c r="Y857" s="937"/>
      <c r="Z857" s="937"/>
      <c r="AA857" s="930"/>
      <c r="AB857" s="937"/>
      <c r="AC857" s="856">
        <v>0</v>
      </c>
      <c r="AD857" s="937">
        <v>0</v>
      </c>
      <c r="AE857" s="937">
        <v>0</v>
      </c>
      <c r="AF857" s="937">
        <v>0</v>
      </c>
      <c r="AG857" s="937">
        <v>0</v>
      </c>
      <c r="AH857" s="937">
        <v>0</v>
      </c>
      <c r="AI857" s="937">
        <v>0</v>
      </c>
      <c r="AJ857" s="937">
        <v>0</v>
      </c>
      <c r="AK857" s="904"/>
      <c r="AL857" s="904"/>
      <c r="AM857" s="904"/>
    </row>
    <row r="858" spans="1:39">
      <c r="A858" s="838"/>
      <c r="B858" s="904"/>
      <c r="C858" s="963"/>
      <c r="D858" s="878" t="s">
        <v>1806</v>
      </c>
      <c r="E858" s="908" t="s">
        <v>1796</v>
      </c>
      <c r="F858" s="856">
        <v>0</v>
      </c>
      <c r="G858" s="937"/>
      <c r="H858" s="930"/>
      <c r="I858" s="937"/>
      <c r="J858" s="937"/>
      <c r="K858" s="899">
        <v>0</v>
      </c>
      <c r="L858" s="899">
        <v>0</v>
      </c>
      <c r="M858" s="899">
        <v>0</v>
      </c>
      <c r="N858" s="899">
        <v>0</v>
      </c>
      <c r="O858" s="899">
        <v>0</v>
      </c>
      <c r="P858" s="899">
        <v>0</v>
      </c>
      <c r="Q858" s="899">
        <v>0</v>
      </c>
      <c r="U858" s="838"/>
      <c r="V858" s="963"/>
      <c r="W858" s="878" t="s">
        <v>1806</v>
      </c>
      <c r="X858" s="878" t="s">
        <v>1730</v>
      </c>
      <c r="Y858" s="937"/>
      <c r="Z858" s="937"/>
      <c r="AA858" s="930"/>
      <c r="AB858" s="937"/>
      <c r="AC858" s="856">
        <v>0</v>
      </c>
      <c r="AD858" s="937"/>
      <c r="AE858" s="937"/>
      <c r="AF858" s="937"/>
      <c r="AG858" s="937"/>
      <c r="AH858" s="937"/>
      <c r="AI858" s="937"/>
      <c r="AJ858" s="937"/>
      <c r="AK858" s="904"/>
      <c r="AL858" s="904"/>
      <c r="AM858" s="904"/>
    </row>
    <row r="859" spans="1:39">
      <c r="A859" s="838"/>
      <c r="B859" s="904"/>
      <c r="C859" s="964" t="s">
        <v>1096</v>
      </c>
      <c r="D859" s="884" t="s">
        <v>1805</v>
      </c>
      <c r="E859" s="920" t="s">
        <v>1796</v>
      </c>
      <c r="F859" s="921">
        <v>35.547880266818545</v>
      </c>
      <c r="G859" s="921">
        <v>0</v>
      </c>
      <c r="H859" s="923">
        <v>0</v>
      </c>
      <c r="I859" s="921">
        <v>0</v>
      </c>
      <c r="J859" s="921">
        <v>0</v>
      </c>
      <c r="K859" s="921">
        <v>3.5902473112070181</v>
      </c>
      <c r="L859" s="938">
        <v>1.8000222683771072</v>
      </c>
      <c r="M859" s="938">
        <v>1.9722013426215925</v>
      </c>
      <c r="N859" s="938">
        <v>2.2051118394715248</v>
      </c>
      <c r="O859" s="938">
        <v>2.7406834883899234</v>
      </c>
      <c r="P859" s="938">
        <v>9.5675232214570514</v>
      </c>
      <c r="Q859" s="938">
        <v>17.262338106501353</v>
      </c>
      <c r="R859" s="819">
        <v>39.138127578025575</v>
      </c>
      <c r="U859" s="838"/>
      <c r="V859" s="964" t="s">
        <v>1096</v>
      </c>
      <c r="W859" s="884" t="s">
        <v>1805</v>
      </c>
      <c r="X859" s="920" t="s">
        <v>1730</v>
      </c>
      <c r="Y859" s="921">
        <v>9969.4410198000005</v>
      </c>
      <c r="Z859" s="921">
        <v>0</v>
      </c>
      <c r="AA859" s="923">
        <v>0</v>
      </c>
      <c r="AB859" s="921">
        <v>0</v>
      </c>
      <c r="AC859" s="921"/>
      <c r="AD859" s="921">
        <v>7938.5722094244629</v>
      </c>
      <c r="AE859" s="921">
        <v>1018.0665892100673</v>
      </c>
      <c r="AF859" s="921">
        <v>898.19289612889281</v>
      </c>
      <c r="AG859" s="921">
        <v>831.08389080145696</v>
      </c>
      <c r="AH859" s="921">
        <v>785.67553986247242</v>
      </c>
      <c r="AI859" s="921">
        <v>1956.7863303141187</v>
      </c>
      <c r="AJ859" s="921">
        <v>2448.7669631074546</v>
      </c>
      <c r="AK859" s="939">
        <v>15877.144418848926</v>
      </c>
      <c r="AL859" s="904"/>
      <c r="AM859" s="904"/>
    </row>
    <row r="860" spans="1:39">
      <c r="A860" s="838"/>
      <c r="B860" s="904"/>
      <c r="C860" s="965"/>
      <c r="D860" s="884" t="s">
        <v>226</v>
      </c>
      <c r="E860" s="920" t="s">
        <v>1796</v>
      </c>
      <c r="F860" s="921">
        <v>41.953146617443757</v>
      </c>
      <c r="G860" s="921"/>
      <c r="H860" s="923"/>
      <c r="I860" s="921"/>
      <c r="J860" s="921"/>
      <c r="K860" s="921"/>
      <c r="L860" s="938">
        <v>5.6673831074356071</v>
      </c>
      <c r="M860" s="938">
        <v>4.3572809001337616</v>
      </c>
      <c r="N860" s="938">
        <v>8.7923915010203277</v>
      </c>
      <c r="O860" s="938">
        <v>3.0223545615235152</v>
      </c>
      <c r="P860" s="938">
        <v>14.250865689485272</v>
      </c>
      <c r="Q860" s="938">
        <v>5.8628708578452748</v>
      </c>
      <c r="R860" s="819">
        <v>41.953146617443757</v>
      </c>
      <c r="U860" s="838"/>
      <c r="V860" s="965"/>
      <c r="W860" s="884" t="s">
        <v>226</v>
      </c>
      <c r="X860" s="920" t="s">
        <v>1730</v>
      </c>
      <c r="Y860" s="921">
        <v>4794.8365224145437</v>
      </c>
      <c r="Z860" s="921"/>
      <c r="AA860" s="923"/>
      <c r="AB860" s="921"/>
      <c r="AC860" s="921"/>
      <c r="AD860" s="921">
        <v>3728.3135122058293</v>
      </c>
      <c r="AE860" s="921">
        <v>576.02093958455362</v>
      </c>
      <c r="AF860" s="921">
        <v>424.97885485474228</v>
      </c>
      <c r="AG860" s="921">
        <v>814.13018211561496</v>
      </c>
      <c r="AH860" s="921">
        <v>272.42779122515856</v>
      </c>
      <c r="AI860" s="921">
        <v>1180.8821132916269</v>
      </c>
      <c r="AJ860" s="921">
        <v>459.87363113413318</v>
      </c>
      <c r="AK860" s="939">
        <v>7456.6270244116577</v>
      </c>
      <c r="AL860" s="904"/>
      <c r="AM860" s="904"/>
    </row>
    <row r="861" spans="1:39">
      <c r="A861" s="838"/>
      <c r="B861" s="904"/>
      <c r="C861" s="966"/>
      <c r="D861" s="884" t="s">
        <v>1806</v>
      </c>
      <c r="E861" s="920" t="s">
        <v>1796</v>
      </c>
      <c r="F861" s="921">
        <v>76.606542708565897</v>
      </c>
      <c r="G861" s="921">
        <v>0</v>
      </c>
      <c r="H861" s="923">
        <v>0</v>
      </c>
      <c r="I861" s="921">
        <v>0</v>
      </c>
      <c r="J861" s="921">
        <v>0</v>
      </c>
      <c r="K861" s="921">
        <v>6.5960296310673516E-2</v>
      </c>
      <c r="L861" s="938">
        <v>2.3138392400810517</v>
      </c>
      <c r="M861" s="938">
        <v>6.7930164303404705</v>
      </c>
      <c r="N861" s="938">
        <v>12.373956055007074</v>
      </c>
      <c r="O861" s="938">
        <v>15.706649387911156</v>
      </c>
      <c r="P861" s="938">
        <v>17.435875268071754</v>
      </c>
      <c r="Q861" s="938">
        <v>21.983206327154384</v>
      </c>
      <c r="R861" s="819">
        <v>76.672503004876575</v>
      </c>
      <c r="U861" s="838"/>
      <c r="V861" s="966"/>
      <c r="W861" s="884" t="s">
        <v>1806</v>
      </c>
      <c r="X861" s="920" t="s">
        <v>1730</v>
      </c>
      <c r="Y861" s="921">
        <v>15454.615668128923</v>
      </c>
      <c r="Z861" s="921">
        <v>0</v>
      </c>
      <c r="AA861" s="923">
        <v>0</v>
      </c>
      <c r="AB861" s="921">
        <v>0</v>
      </c>
      <c r="AC861" s="921"/>
      <c r="AD861" s="921">
        <v>15429.798268019151</v>
      </c>
      <c r="AE861" s="921">
        <v>929.75461675017391</v>
      </c>
      <c r="AF861" s="921">
        <v>2119.6839848925597</v>
      </c>
      <c r="AG861" s="921">
        <v>3323.4877295072101</v>
      </c>
      <c r="AH861" s="921">
        <v>3294.6413847077656</v>
      </c>
      <c r="AI861" s="921">
        <v>2877.4176236613248</v>
      </c>
      <c r="AJ861" s="921">
        <v>2884.8129285001182</v>
      </c>
      <c r="AK861" s="939">
        <v>30859.596536038302</v>
      </c>
      <c r="AL861" s="904"/>
      <c r="AM861" s="904"/>
    </row>
    <row r="862" spans="1:39">
      <c r="A862" s="838"/>
      <c r="B862" s="904"/>
      <c r="C862" s="838"/>
      <c r="D862" s="838"/>
      <c r="E862" s="838"/>
      <c r="F862" s="838"/>
      <c r="G862" s="838"/>
      <c r="H862" s="838"/>
      <c r="I862" s="838"/>
      <c r="J862" s="838"/>
      <c r="K862" s="838"/>
      <c r="L862" s="838"/>
      <c r="M862" s="838"/>
      <c r="N862" s="838"/>
      <c r="O862" s="838"/>
      <c r="P862" s="838"/>
      <c r="Q862" s="838"/>
      <c r="R862" s="940">
        <v>157.76377720034591</v>
      </c>
      <c r="U862" s="838"/>
      <c r="V862" s="838"/>
      <c r="W862" s="838"/>
      <c r="X862" s="838"/>
      <c r="Y862" s="838"/>
      <c r="Z862" s="838"/>
      <c r="AA862" s="838"/>
      <c r="AB862" s="838"/>
      <c r="AC862" s="838"/>
      <c r="AD862" s="838"/>
      <c r="AE862" s="838"/>
      <c r="AF862" s="838"/>
      <c r="AG862" s="838"/>
      <c r="AH862" s="838"/>
      <c r="AI862" s="838"/>
      <c r="AJ862" s="838"/>
      <c r="AK862" s="939">
        <v>54193.367979298884</v>
      </c>
      <c r="AL862" s="904"/>
      <c r="AM862" s="904"/>
    </row>
    <row r="863" spans="1:39">
      <c r="A863" s="838"/>
      <c r="B863" s="904"/>
      <c r="C863" s="838"/>
      <c r="D863" s="838"/>
      <c r="E863" s="838"/>
      <c r="F863" s="838"/>
      <c r="G863" s="838"/>
      <c r="H863" s="838"/>
      <c r="I863" s="838"/>
      <c r="J863" s="838"/>
      <c r="K863" s="838"/>
      <c r="L863" s="838"/>
      <c r="M863" s="838"/>
      <c r="N863" s="838"/>
      <c r="O863" s="838"/>
      <c r="P863" s="838"/>
      <c r="Q863" s="838"/>
      <c r="U863" s="838"/>
      <c r="V863" s="838"/>
      <c r="W863" s="838"/>
      <c r="X863" s="838"/>
      <c r="Y863" s="838"/>
      <c r="Z863" s="838"/>
      <c r="AA863" s="838"/>
      <c r="AB863" s="838"/>
      <c r="AC863" s="838"/>
      <c r="AD863" s="838"/>
      <c r="AE863" s="838"/>
      <c r="AF863" s="838"/>
      <c r="AG863" s="838"/>
      <c r="AH863" s="838"/>
      <c r="AI863" s="838"/>
      <c r="AJ863" s="838"/>
      <c r="AK863" s="904"/>
      <c r="AL863" s="904"/>
      <c r="AM863" s="904"/>
    </row>
    <row r="864" spans="1:39">
      <c r="A864" s="838"/>
      <c r="B864" s="904"/>
      <c r="C864" s="904"/>
      <c r="D864" s="904"/>
      <c r="E864" s="904"/>
      <c r="F864" s="904"/>
      <c r="G864" s="904"/>
      <c r="H864" s="904"/>
      <c r="I864" s="904"/>
      <c r="J864" s="904"/>
      <c r="K864" s="904"/>
      <c r="L864" s="904"/>
      <c r="M864" s="904"/>
      <c r="N864" s="904"/>
      <c r="O864" s="904"/>
      <c r="P864" s="904"/>
      <c r="Q864" s="904"/>
      <c r="U864" s="838"/>
      <c r="V864" s="838" t="s">
        <v>1808</v>
      </c>
      <c r="W864" s="838"/>
      <c r="X864" s="838"/>
      <c r="Y864" s="838"/>
      <c r="Z864" s="838"/>
      <c r="AA864" s="838"/>
      <c r="AB864" s="838"/>
      <c r="AC864" s="838"/>
      <c r="AD864" s="838"/>
      <c r="AE864" s="838"/>
      <c r="AF864" s="838"/>
      <c r="AG864" s="838"/>
      <c r="AH864" s="838"/>
      <c r="AI864" s="838"/>
      <c r="AJ864" s="838"/>
      <c r="AK864" s="904"/>
      <c r="AL864" s="904"/>
      <c r="AM864" s="904"/>
    </row>
    <row r="865" spans="1:39">
      <c r="A865" s="838"/>
      <c r="B865" s="904"/>
      <c r="C865" s="904"/>
      <c r="D865" s="904"/>
      <c r="E865" s="904"/>
      <c r="F865" s="904"/>
      <c r="G865" s="904"/>
      <c r="H865" s="904"/>
      <c r="I865" s="904"/>
      <c r="J865" s="904"/>
      <c r="K865" s="904"/>
      <c r="L865" s="904"/>
      <c r="M865" s="904"/>
      <c r="N865" s="904"/>
      <c r="O865" s="904"/>
      <c r="P865" s="904"/>
      <c r="Q865" s="904"/>
      <c r="U865" s="838"/>
      <c r="V865" s="907" t="s">
        <v>1740</v>
      </c>
      <c r="W865" s="907"/>
      <c r="X865" s="907" t="s">
        <v>1741</v>
      </c>
      <c r="Y865" s="941" t="s">
        <v>1096</v>
      </c>
      <c r="Z865" s="907"/>
      <c r="AA865" s="942"/>
      <c r="AB865" s="907"/>
      <c r="AC865" s="907"/>
      <c r="AD865" s="888">
        <v>2024</v>
      </c>
      <c r="AE865" s="907">
        <v>2025</v>
      </c>
      <c r="AF865" s="907">
        <v>2026</v>
      </c>
      <c r="AG865" s="907">
        <v>2027</v>
      </c>
      <c r="AH865" s="907">
        <v>2028</v>
      </c>
      <c r="AI865" s="907">
        <v>2029</v>
      </c>
      <c r="AJ865" s="907">
        <v>2030</v>
      </c>
      <c r="AK865" s="904"/>
      <c r="AL865" s="904"/>
      <c r="AM865" s="904"/>
    </row>
    <row r="866" spans="1:39">
      <c r="A866" s="838"/>
      <c r="B866" s="904"/>
      <c r="C866" s="904"/>
      <c r="D866" s="904"/>
      <c r="E866" s="904"/>
      <c r="F866" s="904"/>
      <c r="G866" s="904"/>
      <c r="H866" s="904"/>
      <c r="I866" s="904"/>
      <c r="J866" s="904"/>
      <c r="K866" s="904"/>
      <c r="L866" s="904"/>
      <c r="M866" s="904"/>
      <c r="N866" s="904"/>
      <c r="O866" s="904"/>
      <c r="P866" s="904"/>
      <c r="Q866" s="904"/>
      <c r="U866" s="838"/>
      <c r="V866" s="927" t="s">
        <v>1804</v>
      </c>
      <c r="W866" s="943"/>
      <c r="X866" s="944" t="s">
        <v>1547</v>
      </c>
      <c r="Y866" s="916"/>
      <c r="Z866" s="945"/>
      <c r="AA866" s="946"/>
      <c r="AB866" s="945"/>
      <c r="AC866" s="945"/>
      <c r="AD866" s="947">
        <v>5.2023327899394182E-3</v>
      </c>
      <c r="AE866" s="947">
        <v>8.1054408584055743E-2</v>
      </c>
      <c r="AF866" s="947">
        <v>0.21912995446265396</v>
      </c>
      <c r="AG866" s="947">
        <v>0.24875121558186553</v>
      </c>
      <c r="AH866" s="947">
        <v>0.24270431764911415</v>
      </c>
      <c r="AI866" s="947">
        <v>0.15524403400808057</v>
      </c>
      <c r="AJ866" s="947">
        <v>4.7913736924290705E-2</v>
      </c>
      <c r="AK866" s="904"/>
      <c r="AL866" s="904"/>
      <c r="AM866" s="904"/>
    </row>
    <row r="867" spans="1:39">
      <c r="A867" s="838"/>
      <c r="B867" s="904"/>
      <c r="C867" s="904"/>
      <c r="D867" s="904"/>
      <c r="E867" s="904"/>
      <c r="F867" s="904"/>
      <c r="G867" s="904"/>
      <c r="H867" s="904"/>
      <c r="I867" s="904"/>
      <c r="J867" s="904"/>
      <c r="K867" s="904"/>
      <c r="L867" s="904"/>
      <c r="M867" s="904"/>
      <c r="N867" s="904"/>
      <c r="O867" s="904"/>
      <c r="P867" s="904"/>
      <c r="Q867" s="904"/>
      <c r="U867" s="838"/>
      <c r="V867" s="948" t="s">
        <v>1706</v>
      </c>
      <c r="W867" s="949"/>
      <c r="X867" s="950" t="s">
        <v>1730</v>
      </c>
      <c r="Y867" s="916">
        <v>3990.5298932836968</v>
      </c>
      <c r="Z867" s="945"/>
      <c r="AA867" s="946"/>
      <c r="AB867" s="945"/>
      <c r="AC867" s="945"/>
      <c r="AD867" s="947"/>
      <c r="AE867" s="916">
        <v>20.760064513063224</v>
      </c>
      <c r="AF867" s="916">
        <v>344.21010495016839</v>
      </c>
      <c r="AG867" s="916">
        <v>1218.6547387472842</v>
      </c>
      <c r="AH867" s="916">
        <v>2211.303900517376</v>
      </c>
      <c r="AI867" s="916">
        <v>3179.8227353251878</v>
      </c>
      <c r="AJ867" s="916">
        <v>3990.5298932836968</v>
      </c>
      <c r="AK867" s="904"/>
      <c r="AL867" s="904"/>
      <c r="AM867" s="904"/>
    </row>
    <row r="868" spans="1:39">
      <c r="A868" s="838"/>
      <c r="B868" s="904"/>
      <c r="C868" s="904"/>
      <c r="D868" s="904"/>
      <c r="E868" s="904"/>
      <c r="F868" s="904"/>
      <c r="G868" s="904"/>
      <c r="H868" s="904"/>
      <c r="I868" s="904"/>
      <c r="J868" s="904"/>
      <c r="K868" s="904"/>
      <c r="L868" s="904"/>
      <c r="M868" s="904"/>
      <c r="N868" s="904"/>
      <c r="O868" s="904"/>
      <c r="P868" s="904"/>
      <c r="Q868" s="904"/>
      <c r="U868" s="838"/>
      <c r="V868" s="927" t="s">
        <v>1804</v>
      </c>
      <c r="W868" s="943"/>
      <c r="X868" s="944" t="s">
        <v>1547</v>
      </c>
      <c r="Y868" s="916"/>
      <c r="Z868" s="945"/>
      <c r="AA868" s="946"/>
      <c r="AB868" s="945"/>
      <c r="AC868" s="945"/>
      <c r="AD868" s="947"/>
      <c r="AE868" s="947"/>
      <c r="AF868" s="947"/>
      <c r="AG868" s="947"/>
      <c r="AH868" s="947"/>
      <c r="AI868" s="947">
        <v>0.5</v>
      </c>
      <c r="AJ868" s="947">
        <v>0.5</v>
      </c>
      <c r="AK868" s="904"/>
      <c r="AL868" s="904"/>
      <c r="AM868" s="904"/>
    </row>
    <row r="869" spans="1:39">
      <c r="A869" s="838"/>
      <c r="B869" s="904"/>
      <c r="C869" s="904"/>
      <c r="D869" s="904"/>
      <c r="E869" s="904"/>
      <c r="F869" s="904"/>
      <c r="G869" s="904"/>
      <c r="H869" s="904"/>
      <c r="I869" s="904"/>
      <c r="J869" s="904"/>
      <c r="K869" s="904"/>
      <c r="L869" s="904"/>
      <c r="M869" s="904"/>
      <c r="N869" s="904"/>
      <c r="O869" s="904"/>
      <c r="P869" s="904"/>
      <c r="Q869" s="904"/>
      <c r="U869" s="838"/>
      <c r="V869" s="951" t="s">
        <v>1799</v>
      </c>
      <c r="W869" s="952"/>
      <c r="X869" s="950" t="s">
        <v>1730</v>
      </c>
      <c r="Y869" s="909">
        <v>4602.7512315000004</v>
      </c>
      <c r="Z869" s="909"/>
      <c r="AA869" s="946"/>
      <c r="AB869" s="909"/>
      <c r="AC869" s="909"/>
      <c r="AD869" s="909"/>
      <c r="AE869" s="916">
        <v>0</v>
      </c>
      <c r="AF869" s="916">
        <v>0</v>
      </c>
      <c r="AG869" s="916">
        <v>0</v>
      </c>
      <c r="AH869" s="916">
        <v>0</v>
      </c>
      <c r="AI869" s="916">
        <v>2301.3756157500002</v>
      </c>
      <c r="AJ869" s="916">
        <v>4602.7512315000004</v>
      </c>
      <c r="AK869" s="904"/>
      <c r="AL869" s="904"/>
      <c r="AM869" s="904"/>
    </row>
    <row r="870" spans="1:39">
      <c r="A870" s="838"/>
      <c r="B870" s="904"/>
      <c r="C870" s="904"/>
      <c r="D870" s="904"/>
      <c r="E870" s="904"/>
      <c r="F870" s="904"/>
      <c r="G870" s="904"/>
      <c r="H870" s="904"/>
      <c r="I870" s="904"/>
      <c r="J870" s="904"/>
      <c r="K870" s="904"/>
      <c r="L870" s="904"/>
      <c r="M870" s="904"/>
      <c r="N870" s="904"/>
      <c r="O870" s="904"/>
      <c r="P870" s="904"/>
      <c r="Q870" s="904"/>
      <c r="U870" s="838"/>
      <c r="V870" s="927" t="s">
        <v>1804</v>
      </c>
      <c r="W870" s="943"/>
      <c r="X870" s="944" t="s">
        <v>1547</v>
      </c>
      <c r="Y870" s="909"/>
      <c r="Z870" s="909"/>
      <c r="AA870" s="946"/>
      <c r="AB870" s="909"/>
      <c r="AC870" s="909"/>
      <c r="AD870" s="909"/>
      <c r="AE870" s="947">
        <v>1</v>
      </c>
      <c r="AF870" s="909"/>
      <c r="AG870" s="909"/>
      <c r="AH870" s="909"/>
      <c r="AI870" s="909"/>
      <c r="AJ870" s="909"/>
      <c r="AK870" s="904"/>
      <c r="AL870" s="904"/>
      <c r="AM870" s="904"/>
    </row>
    <row r="871" spans="1:39">
      <c r="A871" s="838"/>
      <c r="B871" s="904"/>
      <c r="C871" s="904"/>
      <c r="D871" s="904"/>
      <c r="E871" s="904"/>
      <c r="F871" s="904"/>
      <c r="G871" s="904"/>
      <c r="H871" s="904"/>
      <c r="I871" s="904"/>
      <c r="J871" s="904"/>
      <c r="K871" s="904"/>
      <c r="L871" s="904"/>
      <c r="M871" s="904"/>
      <c r="N871" s="904"/>
      <c r="O871" s="904"/>
      <c r="P871" s="904"/>
      <c r="Q871" s="904"/>
      <c r="U871" s="838"/>
      <c r="V871" s="953" t="s">
        <v>1800</v>
      </c>
      <c r="W871" s="954"/>
      <c r="X871" s="950" t="s">
        <v>1730</v>
      </c>
      <c r="Y871" s="955">
        <v>474.54</v>
      </c>
      <c r="Z871" s="955"/>
      <c r="AA871" s="956"/>
      <c r="AB871" s="955"/>
      <c r="AC871" s="955"/>
      <c r="AD871" s="955"/>
      <c r="AE871" s="955">
        <v>474.54</v>
      </c>
      <c r="AF871" s="955">
        <v>474.54</v>
      </c>
      <c r="AG871" s="955">
        <v>474.54</v>
      </c>
      <c r="AH871" s="955">
        <v>474.54</v>
      </c>
      <c r="AI871" s="955">
        <v>474.54</v>
      </c>
      <c r="AJ871" s="955">
        <v>474.54</v>
      </c>
      <c r="AK871" s="904"/>
      <c r="AL871" s="904"/>
      <c r="AM871" s="904"/>
    </row>
    <row r="872" spans="1:39">
      <c r="A872" s="838"/>
      <c r="B872" s="904"/>
      <c r="C872" s="904"/>
      <c r="D872" s="904"/>
      <c r="E872" s="904"/>
      <c r="F872" s="904"/>
      <c r="G872" s="904"/>
      <c r="H872" s="904"/>
      <c r="I872" s="904"/>
      <c r="J872" s="904"/>
      <c r="K872" s="904"/>
      <c r="L872" s="904"/>
      <c r="M872" s="904"/>
      <c r="N872" s="904"/>
      <c r="O872" s="904"/>
      <c r="P872" s="904"/>
      <c r="Q872" s="904"/>
      <c r="U872" s="838"/>
      <c r="V872" s="927" t="s">
        <v>1804</v>
      </c>
      <c r="W872" s="952"/>
      <c r="X872" s="944" t="s">
        <v>1547</v>
      </c>
      <c r="Y872" s="909"/>
      <c r="Z872" s="909"/>
      <c r="AA872" s="946"/>
      <c r="AB872" s="909"/>
      <c r="AC872" s="909"/>
      <c r="AD872" s="909"/>
      <c r="AE872" s="947">
        <v>1</v>
      </c>
      <c r="AF872" s="909"/>
      <c r="AG872" s="909"/>
      <c r="AH872" s="909"/>
      <c r="AI872" s="909"/>
      <c r="AJ872" s="947"/>
      <c r="AK872" s="904"/>
      <c r="AL872" s="904"/>
      <c r="AM872" s="904"/>
    </row>
    <row r="873" spans="1:39">
      <c r="A873" s="838"/>
      <c r="B873" s="904"/>
      <c r="C873" s="904"/>
      <c r="D873" s="904"/>
      <c r="E873" s="904"/>
      <c r="F873" s="904"/>
      <c r="G873" s="904"/>
      <c r="H873" s="904"/>
      <c r="I873" s="904"/>
      <c r="J873" s="904"/>
      <c r="K873" s="904"/>
      <c r="L873" s="904"/>
      <c r="M873" s="904"/>
      <c r="N873" s="904"/>
      <c r="O873" s="904"/>
      <c r="P873" s="904"/>
      <c r="Q873" s="904"/>
      <c r="U873" s="838"/>
      <c r="V873" s="951" t="s">
        <v>1801</v>
      </c>
      <c r="W873" s="957"/>
      <c r="X873" s="950" t="s">
        <v>1730</v>
      </c>
      <c r="Y873" s="909">
        <v>152.86128642304519</v>
      </c>
      <c r="Z873" s="858"/>
      <c r="AA873" s="858"/>
      <c r="AB873" s="858"/>
      <c r="AC873" s="858"/>
      <c r="AD873" s="858"/>
      <c r="AE873" s="859">
        <v>152.86128642304519</v>
      </c>
      <c r="AF873" s="859">
        <v>152.86128642304519</v>
      </c>
      <c r="AG873" s="859">
        <v>152.86128642304519</v>
      </c>
      <c r="AH873" s="859">
        <v>152.86128642304519</v>
      </c>
      <c r="AI873" s="859">
        <v>152.86128642304519</v>
      </c>
      <c r="AJ873" s="859">
        <v>152.86128642304519</v>
      </c>
      <c r="AK873" s="904"/>
      <c r="AL873" s="904"/>
      <c r="AM873" s="904"/>
    </row>
    <row r="874" spans="1:39">
      <c r="A874" s="838"/>
      <c r="B874" s="904"/>
      <c r="C874" s="838"/>
      <c r="D874" s="838"/>
      <c r="E874" s="838"/>
      <c r="F874" s="838"/>
      <c r="G874" s="838"/>
      <c r="H874" s="838"/>
      <c r="I874" s="838"/>
      <c r="J874" s="838"/>
      <c r="K874" s="838"/>
      <c r="L874" s="838"/>
      <c r="M874" s="838"/>
      <c r="N874" s="838"/>
      <c r="O874" s="838"/>
      <c r="P874" s="838"/>
      <c r="Q874" s="838"/>
      <c r="U874" s="838"/>
      <c r="V874" s="927" t="s">
        <v>1804</v>
      </c>
      <c r="W874" s="952"/>
      <c r="X874" s="944" t="s">
        <v>1547</v>
      </c>
      <c r="Y874" s="909"/>
      <c r="Z874" s="909"/>
      <c r="AA874" s="946"/>
      <c r="AB874" s="909"/>
      <c r="AC874" s="909"/>
      <c r="AD874" s="909"/>
      <c r="AE874" s="909"/>
      <c r="AF874" s="909"/>
      <c r="AG874" s="909"/>
      <c r="AH874" s="909"/>
      <c r="AI874" s="947">
        <v>1</v>
      </c>
      <c r="AJ874" s="947"/>
      <c r="AK874" s="904"/>
      <c r="AL874" s="904"/>
      <c r="AM874" s="904"/>
    </row>
    <row r="875" spans="1:39" ht="15.75" customHeight="1">
      <c r="A875" s="838"/>
      <c r="B875" s="904"/>
      <c r="C875" s="838"/>
      <c r="D875" s="838"/>
      <c r="E875" s="838"/>
      <c r="F875" s="838"/>
      <c r="G875" s="838"/>
      <c r="H875" s="838"/>
      <c r="I875" s="838"/>
      <c r="J875" s="838"/>
      <c r="K875" s="838"/>
      <c r="L875" s="838"/>
      <c r="M875" s="838"/>
      <c r="N875" s="838"/>
      <c r="O875" s="838"/>
      <c r="P875" s="838"/>
      <c r="Q875" s="838"/>
      <c r="U875" s="838"/>
      <c r="V875" s="951" t="s">
        <v>1809</v>
      </c>
      <c r="W875" s="957"/>
      <c r="X875" s="950" t="s">
        <v>1730</v>
      </c>
      <c r="Y875" s="909">
        <v>16.425000000000001</v>
      </c>
      <c r="Z875" s="858"/>
      <c r="AA875" s="858"/>
      <c r="AB875" s="858"/>
      <c r="AC875" s="858"/>
      <c r="AD875" s="858"/>
      <c r="AE875" s="858"/>
      <c r="AF875" s="858"/>
      <c r="AG875" s="858"/>
      <c r="AH875" s="858"/>
      <c r="AI875" s="858">
        <v>16.425000000000001</v>
      </c>
      <c r="AJ875" s="858">
        <v>16.425000000000001</v>
      </c>
      <c r="AK875" s="904"/>
      <c r="AL875" s="904"/>
      <c r="AM875" s="904"/>
    </row>
    <row r="876" spans="1:39" ht="15.75" customHeight="1">
      <c r="A876" s="838"/>
      <c r="B876" s="904"/>
      <c r="C876" s="907" t="s">
        <v>1810</v>
      </c>
      <c r="D876" s="958" t="s">
        <v>1741</v>
      </c>
      <c r="E876" s="958">
        <v>2017</v>
      </c>
      <c r="F876" s="958">
        <v>2018</v>
      </c>
      <c r="G876" s="958">
        <v>2019</v>
      </c>
      <c r="H876" s="958">
        <v>2020</v>
      </c>
      <c r="I876" s="958">
        <v>2021</v>
      </c>
      <c r="J876" s="958">
        <v>2022</v>
      </c>
      <c r="K876" s="958">
        <v>2023</v>
      </c>
      <c r="L876" s="958">
        <v>2024</v>
      </c>
      <c r="M876" s="958">
        <v>2025</v>
      </c>
      <c r="N876" s="958">
        <v>2026</v>
      </c>
      <c r="O876" s="958">
        <v>2027</v>
      </c>
      <c r="P876" s="958">
        <v>2028</v>
      </c>
      <c r="Q876" s="958">
        <v>2029</v>
      </c>
      <c r="R876" s="958">
        <v>2030</v>
      </c>
      <c r="U876" s="838"/>
      <c r="V876" s="959" t="s">
        <v>1811</v>
      </c>
      <c r="W876" s="958" t="s">
        <v>1741</v>
      </c>
      <c r="X876" s="958">
        <v>2017</v>
      </c>
      <c r="Y876" s="958">
        <v>2018</v>
      </c>
      <c r="Z876" s="958">
        <v>2019</v>
      </c>
      <c r="AA876" s="958">
        <v>2020</v>
      </c>
      <c r="AB876" s="958">
        <v>2021</v>
      </c>
      <c r="AC876" s="958">
        <v>2022</v>
      </c>
      <c r="AD876" s="958">
        <v>2023</v>
      </c>
      <c r="AE876" s="958">
        <v>2024</v>
      </c>
      <c r="AF876" s="958">
        <v>2025</v>
      </c>
      <c r="AG876" s="958">
        <v>2026</v>
      </c>
      <c r="AH876" s="958">
        <v>2027</v>
      </c>
      <c r="AI876" s="958">
        <v>2028</v>
      </c>
      <c r="AJ876" s="958">
        <v>2029</v>
      </c>
      <c r="AK876" s="958">
        <v>2030</v>
      </c>
      <c r="AL876" s="904"/>
      <c r="AM876" s="904"/>
    </row>
    <row r="877" spans="1:39" ht="15.75" customHeight="1">
      <c r="A877" s="838"/>
      <c r="B877" s="904"/>
      <c r="C877" s="858" t="s">
        <v>1812</v>
      </c>
      <c r="D877" s="908" t="s">
        <v>1796</v>
      </c>
      <c r="E877" s="859">
        <v>247.61528969428554</v>
      </c>
      <c r="F877" s="859">
        <v>325.19875409463708</v>
      </c>
      <c r="G877" s="859">
        <v>289.32358588829317</v>
      </c>
      <c r="H877" s="859">
        <v>239.14577524700732</v>
      </c>
      <c r="I877" s="859">
        <v>380.87762121175638</v>
      </c>
      <c r="J877" s="859">
        <v>479.0016447041267</v>
      </c>
      <c r="K877" s="859">
        <v>382.45044527336142</v>
      </c>
      <c r="L877" s="859">
        <v>520.6950369216471</v>
      </c>
      <c r="M877" s="859">
        <v>561.34932795033967</v>
      </c>
      <c r="N877" s="859">
        <v>674.59147595921161</v>
      </c>
      <c r="O877" s="859">
        <v>795.91638888210582</v>
      </c>
      <c r="P877" s="859">
        <v>986.89908682946759</v>
      </c>
      <c r="Q877" s="859">
        <v>1268.4215676757667</v>
      </c>
      <c r="R877" s="859">
        <v>1691.5254401425921</v>
      </c>
      <c r="U877" s="838"/>
      <c r="V877" s="858" t="s">
        <v>1813</v>
      </c>
      <c r="W877" s="950" t="s">
        <v>1730</v>
      </c>
      <c r="X877" s="859">
        <v>143913.44788978717</v>
      </c>
      <c r="Y877" s="859">
        <v>152143.08292931959</v>
      </c>
      <c r="Z877" s="859">
        <v>143276.4400862671</v>
      </c>
      <c r="AA877" s="859">
        <v>135144.01700361728</v>
      </c>
      <c r="AB877" s="859">
        <v>147945.58986381523</v>
      </c>
      <c r="AC877" s="859">
        <v>130206.04962203036</v>
      </c>
      <c r="AD877" s="859">
        <v>128385.8003680627</v>
      </c>
      <c r="AE877" s="859">
        <v>155327.76646934022</v>
      </c>
      <c r="AF877" s="859">
        <v>154508.1135030294</v>
      </c>
      <c r="AG877" s="859">
        <v>156415.73573161411</v>
      </c>
      <c r="AH877" s="859">
        <v>155484.28257346892</v>
      </c>
      <c r="AI877" s="859">
        <v>155155.03070016368</v>
      </c>
      <c r="AJ877" s="859">
        <v>154890.6921305196</v>
      </c>
      <c r="AK877" s="859">
        <v>154692.74938513452</v>
      </c>
      <c r="AL877" s="904"/>
      <c r="AM877" s="904"/>
    </row>
    <row r="878" spans="1:39" ht="15.75" customHeight="1">
      <c r="A878" s="838"/>
      <c r="B878" s="904"/>
      <c r="C878" s="858" t="s">
        <v>1814</v>
      </c>
      <c r="D878" s="908" t="s">
        <v>1796</v>
      </c>
      <c r="E878" s="859">
        <v>247.61528969428554</v>
      </c>
      <c r="F878" s="859">
        <v>325.19875409463708</v>
      </c>
      <c r="G878" s="859">
        <v>289.32358588829317</v>
      </c>
      <c r="H878" s="859">
        <v>239.14577524700732</v>
      </c>
      <c r="I878" s="859">
        <v>380.87762121175638</v>
      </c>
      <c r="J878" s="859">
        <v>479.0016447041267</v>
      </c>
      <c r="K878" s="859">
        <v>382.45044527336142</v>
      </c>
      <c r="L878" s="859">
        <v>507.13975165993782</v>
      </c>
      <c r="M878" s="859">
        <v>551.53900707635785</v>
      </c>
      <c r="N878" s="859">
        <v>661.38486733123943</v>
      </c>
      <c r="O878" s="859">
        <v>772.44276625055272</v>
      </c>
      <c r="P878" s="859">
        <v>965.32274206123384</v>
      </c>
      <c r="Q878" s="859">
        <v>1227.0943053383476</v>
      </c>
      <c r="R878" s="859">
        <v>1646.3929179821816</v>
      </c>
      <c r="U878" s="838"/>
      <c r="V878" s="858" t="s">
        <v>1815</v>
      </c>
      <c r="W878" s="950" t="s">
        <v>1730</v>
      </c>
      <c r="X878" s="859">
        <v>143913.44788978717</v>
      </c>
      <c r="Y878" s="859">
        <v>152143.08292931959</v>
      </c>
      <c r="Z878" s="859">
        <v>143276.4400862671</v>
      </c>
      <c r="AA878" s="859">
        <v>135144.01700361728</v>
      </c>
      <c r="AB878" s="859">
        <v>147945.58986381523</v>
      </c>
      <c r="AC878" s="859">
        <v>130206.04962203036</v>
      </c>
      <c r="AD878" s="859">
        <v>128385.8003680627</v>
      </c>
      <c r="AE878" s="859">
        <v>154667.76037430964</v>
      </c>
      <c r="AF878" s="859">
        <v>150413.03282289274</v>
      </c>
      <c r="AG878" s="859">
        <v>148902.73591175696</v>
      </c>
      <c r="AH878" s="859">
        <v>143482.70192449033</v>
      </c>
      <c r="AI878" s="859">
        <v>134838.17823818742</v>
      </c>
      <c r="AJ878" s="859">
        <v>127050.22625100943</v>
      </c>
      <c r="AK878" s="859">
        <v>114994.53664062166</v>
      </c>
      <c r="AL878" s="904"/>
      <c r="AM878" s="904"/>
    </row>
    <row r="879" spans="1:39" ht="15.75" customHeight="1">
      <c r="A879" s="838"/>
      <c r="B879" s="904"/>
      <c r="C879" s="858" t="s">
        <v>1816</v>
      </c>
      <c r="D879" s="908" t="s">
        <v>1796</v>
      </c>
      <c r="E879" s="858"/>
      <c r="F879" s="858"/>
      <c r="G879" s="858"/>
      <c r="H879" s="858"/>
      <c r="I879" s="858"/>
      <c r="J879" s="858"/>
      <c r="K879" s="858"/>
      <c r="L879" s="859">
        <v>13.555285261709287</v>
      </c>
      <c r="M879" s="859">
        <v>9.8103208739818228</v>
      </c>
      <c r="N879" s="859">
        <v>13.206608627972173</v>
      </c>
      <c r="O879" s="859">
        <v>23.473622631553098</v>
      </c>
      <c r="P879" s="859">
        <v>21.576344768233753</v>
      </c>
      <c r="Q879" s="859">
        <v>41.327262337419143</v>
      </c>
      <c r="R879" s="859">
        <v>45.132522160410417</v>
      </c>
      <c r="S879" s="871">
        <v>168.08196666127969</v>
      </c>
      <c r="U879" s="838"/>
      <c r="V879" s="858" t="s">
        <v>1816</v>
      </c>
      <c r="W879" s="950" t="s">
        <v>1730</v>
      </c>
      <c r="X879" s="858"/>
      <c r="Y879" s="858"/>
      <c r="Z879" s="858"/>
      <c r="AA879" s="858"/>
      <c r="AB879" s="858"/>
      <c r="AC879" s="858"/>
      <c r="AD879" s="858"/>
      <c r="AE879" s="859">
        <v>648.16135093610842</v>
      </c>
      <c r="AF879" s="859">
        <v>971.61139137321356</v>
      </c>
      <c r="AG879" s="859">
        <v>1846.0560251703293</v>
      </c>
      <c r="AH879" s="859">
        <v>2838.7051869404213</v>
      </c>
      <c r="AI879" s="859">
        <v>6125.0246374982335</v>
      </c>
      <c r="AJ879" s="859">
        <v>9237.1074112067436</v>
      </c>
      <c r="AK879" s="859">
        <v>9237.1074112067436</v>
      </c>
      <c r="AL879" s="904"/>
      <c r="AM879" s="904"/>
    </row>
    <row r="880" spans="1:39" ht="15.75" customHeight="1">
      <c r="U880" s="838"/>
      <c r="V880" s="838"/>
      <c r="W880" s="838"/>
      <c r="X880" s="838"/>
      <c r="Y880" s="838"/>
      <c r="Z880" s="838"/>
      <c r="AA880" s="838"/>
      <c r="AB880" s="838"/>
      <c r="AC880" s="838"/>
      <c r="AD880" s="838"/>
      <c r="AE880" s="838"/>
      <c r="AF880" s="838"/>
      <c r="AG880" s="838"/>
      <c r="AH880" s="838"/>
      <c r="AI880" s="838"/>
      <c r="AJ880" s="838"/>
      <c r="AK880" s="904"/>
      <c r="AL880" s="904"/>
      <c r="AM880" s="904"/>
    </row>
    <row r="881" spans="21:39" ht="15.75" customHeight="1">
      <c r="U881" s="838"/>
      <c r="V881" s="838"/>
      <c r="W881" s="838"/>
      <c r="X881" s="838"/>
      <c r="Y881" s="838"/>
      <c r="Z881" s="838"/>
      <c r="AA881" s="838"/>
      <c r="AB881" s="838"/>
      <c r="AC881" s="838"/>
      <c r="AD881" s="838"/>
      <c r="AE881" s="838"/>
      <c r="AF881" s="838"/>
      <c r="AG881" s="838"/>
      <c r="AH881" s="838"/>
      <c r="AI881" s="838"/>
      <c r="AJ881" s="838"/>
      <c r="AK881" s="904"/>
      <c r="AL881" s="904"/>
      <c r="AM881" s="904"/>
    </row>
    <row r="882" spans="21:39" ht="15.75" customHeight="1">
      <c r="U882" s="838"/>
      <c r="V882" s="838"/>
      <c r="W882" s="838"/>
      <c r="X882" s="838"/>
      <c r="Y882" s="838"/>
      <c r="Z882" s="838"/>
      <c r="AA882" s="838"/>
      <c r="AB882" s="838"/>
      <c r="AC882" s="838"/>
      <c r="AD882" s="838"/>
      <c r="AE882" s="838"/>
      <c r="AF882" s="838"/>
      <c r="AG882" s="838"/>
      <c r="AH882" s="838"/>
      <c r="AI882" s="838"/>
      <c r="AJ882" s="838"/>
      <c r="AK882" s="904"/>
      <c r="AL882" s="904"/>
      <c r="AM882" s="904"/>
    </row>
    <row r="883" spans="21:39" ht="15.75" customHeight="1">
      <c r="U883" s="838"/>
      <c r="V883" s="838"/>
      <c r="W883" s="838"/>
      <c r="X883" s="838"/>
      <c r="Y883" s="838"/>
      <c r="Z883" s="838"/>
      <c r="AA883" s="838"/>
      <c r="AB883" s="838"/>
      <c r="AC883" s="838"/>
      <c r="AD883" s="838"/>
      <c r="AE883" s="838"/>
      <c r="AF883" s="838"/>
      <c r="AG883" s="838"/>
      <c r="AH883" s="838"/>
      <c r="AI883" s="838"/>
      <c r="AJ883" s="838"/>
      <c r="AK883" s="904"/>
      <c r="AL883" s="904"/>
      <c r="AM883" s="904"/>
    </row>
    <row r="884" spans="21:39" ht="15.75" customHeight="1">
      <c r="U884" s="838"/>
      <c r="V884" s="838"/>
      <c r="W884" s="838"/>
      <c r="X884" s="838"/>
      <c r="Y884" s="838"/>
      <c r="Z884" s="838"/>
      <c r="AA884" s="838"/>
      <c r="AB884" s="838"/>
      <c r="AC884" s="838"/>
      <c r="AD884" s="838"/>
      <c r="AE884" s="838"/>
      <c r="AF884" s="838"/>
      <c r="AG884" s="838"/>
      <c r="AH884" s="838"/>
      <c r="AI884" s="838"/>
      <c r="AJ884" s="838"/>
      <c r="AK884" s="904"/>
      <c r="AL884" s="904"/>
      <c r="AM884" s="904"/>
    </row>
    <row r="885" spans="21:39" ht="15.75" customHeight="1">
      <c r="U885" s="838"/>
      <c r="V885" s="838"/>
      <c r="W885" s="838"/>
      <c r="X885" s="838"/>
      <c r="Y885" s="838"/>
      <c r="Z885" s="838"/>
      <c r="AA885" s="838"/>
      <c r="AB885" s="838"/>
      <c r="AC885" s="838"/>
      <c r="AD885" s="838"/>
      <c r="AE885" s="838"/>
      <c r="AF885" s="838"/>
      <c r="AG885" s="838"/>
      <c r="AH885" s="838"/>
      <c r="AI885" s="838"/>
      <c r="AJ885" s="838"/>
      <c r="AK885" s="904"/>
      <c r="AL885" s="904"/>
      <c r="AM885" s="904"/>
    </row>
    <row r="886" spans="21:39" ht="15.75" customHeight="1">
      <c r="U886" s="838"/>
      <c r="V886" s="838"/>
      <c r="W886" s="838"/>
      <c r="X886" s="838"/>
      <c r="Y886" s="838"/>
      <c r="Z886" s="838"/>
      <c r="AA886" s="838"/>
      <c r="AB886" s="838"/>
      <c r="AC886" s="838"/>
      <c r="AD886" s="838"/>
      <c r="AE886" s="838"/>
      <c r="AF886" s="838"/>
      <c r="AG886" s="838"/>
      <c r="AH886" s="838"/>
      <c r="AI886" s="838"/>
      <c r="AJ886" s="838"/>
      <c r="AK886" s="904"/>
      <c r="AL886" s="904"/>
      <c r="AM886" s="904"/>
    </row>
    <row r="887" spans="21:39" ht="15.75" customHeight="1">
      <c r="U887" s="838"/>
      <c r="V887" s="838"/>
      <c r="W887" s="838"/>
      <c r="X887" s="838"/>
      <c r="Y887" s="838"/>
      <c r="Z887" s="838"/>
      <c r="AA887" s="838"/>
      <c r="AB887" s="838"/>
      <c r="AC887" s="838"/>
      <c r="AD887" s="838"/>
      <c r="AE887" s="838"/>
      <c r="AF887" s="838"/>
      <c r="AG887" s="838"/>
      <c r="AH887" s="838"/>
      <c r="AI887" s="838"/>
      <c r="AJ887" s="838"/>
      <c r="AK887" s="904"/>
      <c r="AL887" s="904"/>
      <c r="AM887" s="904"/>
    </row>
    <row r="888" spans="21:39" ht="15.75" customHeight="1">
      <c r="U888" s="838"/>
      <c r="V888" s="838"/>
      <c r="W888" s="838"/>
      <c r="X888" s="838"/>
      <c r="Y888" s="838"/>
      <c r="Z888" s="838"/>
      <c r="AA888" s="838"/>
      <c r="AB888" s="838"/>
      <c r="AC888" s="838"/>
      <c r="AD888" s="838"/>
      <c r="AE888" s="838"/>
      <c r="AF888" s="838"/>
      <c r="AG888" s="838"/>
      <c r="AH888" s="838"/>
      <c r="AI888" s="838"/>
      <c r="AJ888" s="838"/>
      <c r="AK888" s="904"/>
      <c r="AL888" s="904"/>
      <c r="AM888" s="904"/>
    </row>
    <row r="889" spans="21:39" ht="15.75" customHeight="1">
      <c r="U889" s="838"/>
      <c r="V889" s="838"/>
      <c r="W889" s="838"/>
      <c r="X889" s="838"/>
      <c r="Y889" s="838"/>
      <c r="Z889" s="838"/>
      <c r="AA889" s="838"/>
      <c r="AB889" s="838"/>
      <c r="AC889" s="838"/>
      <c r="AD889" s="838"/>
      <c r="AE889" s="838"/>
      <c r="AF889" s="838"/>
      <c r="AG889" s="838"/>
      <c r="AH889" s="838"/>
      <c r="AI889" s="838"/>
      <c r="AJ889" s="838"/>
      <c r="AK889" s="904"/>
      <c r="AL889" s="904"/>
      <c r="AM889" s="904"/>
    </row>
    <row r="890" spans="21:39" ht="15.75" customHeight="1">
      <c r="U890" s="838"/>
      <c r="V890" s="838"/>
      <c r="W890" s="838"/>
      <c r="X890" s="838"/>
      <c r="Y890" s="838"/>
      <c r="Z890" s="838"/>
      <c r="AA890" s="838"/>
      <c r="AB890" s="838"/>
      <c r="AC890" s="838"/>
      <c r="AD890" s="838"/>
      <c r="AE890" s="838"/>
      <c r="AF890" s="838"/>
      <c r="AG890" s="838"/>
      <c r="AH890" s="838"/>
      <c r="AI890" s="838"/>
      <c r="AJ890" s="838"/>
      <c r="AK890" s="904"/>
      <c r="AL890" s="904"/>
      <c r="AM890" s="904"/>
    </row>
    <row r="891" spans="21:39" ht="15.75" customHeight="1">
      <c r="U891" s="838"/>
      <c r="V891" s="838"/>
      <c r="W891" s="838"/>
      <c r="X891" s="838"/>
      <c r="Y891" s="838"/>
      <c r="Z891" s="838"/>
      <c r="AA891" s="838"/>
      <c r="AB891" s="838"/>
      <c r="AC891" s="838"/>
      <c r="AD891" s="838"/>
      <c r="AE891" s="838"/>
      <c r="AF891" s="838"/>
      <c r="AG891" s="838"/>
      <c r="AH891" s="838"/>
      <c r="AI891" s="838"/>
      <c r="AJ891" s="838"/>
      <c r="AK891" s="904"/>
      <c r="AL891" s="904"/>
      <c r="AM891" s="904"/>
    </row>
    <row r="892" spans="21:39" ht="15.75" customHeight="1">
      <c r="U892" s="838"/>
      <c r="V892" s="838"/>
      <c r="W892" s="838"/>
      <c r="X892" s="838"/>
      <c r="Y892" s="838"/>
      <c r="Z892" s="838"/>
      <c r="AA892" s="838"/>
      <c r="AB892" s="838"/>
      <c r="AC892" s="838"/>
      <c r="AD892" s="838"/>
      <c r="AE892" s="838"/>
      <c r="AF892" s="838"/>
      <c r="AG892" s="838"/>
      <c r="AH892" s="838"/>
      <c r="AI892" s="838"/>
      <c r="AJ892" s="838"/>
      <c r="AK892" s="904"/>
      <c r="AL892" s="904"/>
      <c r="AM892" s="904"/>
    </row>
    <row r="893" spans="21:39" ht="15.75" customHeight="1">
      <c r="U893" s="838"/>
      <c r="V893" s="838"/>
      <c r="W893" s="838"/>
      <c r="X893" s="838"/>
      <c r="Y893" s="838"/>
      <c r="Z893" s="838"/>
      <c r="AA893" s="838"/>
      <c r="AB893" s="838"/>
      <c r="AC893" s="838"/>
      <c r="AD893" s="838"/>
      <c r="AE893" s="838"/>
      <c r="AF893" s="838"/>
      <c r="AG893" s="838"/>
      <c r="AH893" s="838"/>
      <c r="AI893" s="838"/>
      <c r="AJ893" s="838"/>
      <c r="AK893" s="904"/>
      <c r="AL893" s="904"/>
      <c r="AM893" s="904"/>
    </row>
    <row r="894" spans="21:39" ht="15.75" customHeight="1">
      <c r="U894" s="838"/>
      <c r="V894" s="838"/>
      <c r="W894" s="838"/>
      <c r="X894" s="838"/>
      <c r="Y894" s="838"/>
      <c r="Z894" s="838"/>
      <c r="AA894" s="838"/>
      <c r="AB894" s="838"/>
      <c r="AC894" s="838"/>
      <c r="AD894" s="838"/>
      <c r="AE894" s="838"/>
      <c r="AF894" s="838"/>
      <c r="AG894" s="838"/>
      <c r="AH894" s="838"/>
      <c r="AI894" s="838"/>
      <c r="AJ894" s="838"/>
      <c r="AK894" s="904"/>
      <c r="AL894" s="904"/>
      <c r="AM894" s="904"/>
    </row>
    <row r="895" spans="21:39" ht="15.75" customHeight="1">
      <c r="U895" s="838"/>
      <c r="V895" s="838"/>
      <c r="W895" s="838"/>
      <c r="X895" s="838"/>
      <c r="Y895" s="838"/>
      <c r="Z895" s="838"/>
      <c r="AA895" s="838"/>
      <c r="AB895" s="838"/>
      <c r="AC895" s="838"/>
      <c r="AD895" s="838"/>
      <c r="AE895" s="838"/>
      <c r="AF895" s="838"/>
      <c r="AG895" s="838"/>
      <c r="AH895" s="838"/>
      <c r="AI895" s="838"/>
      <c r="AJ895" s="838"/>
      <c r="AK895" s="904"/>
      <c r="AL895" s="904"/>
      <c r="AM895" s="904"/>
    </row>
    <row r="896" spans="21:39" ht="15.75" customHeight="1">
      <c r="U896" s="838"/>
      <c r="V896" s="838"/>
      <c r="W896" s="838"/>
      <c r="X896" s="838"/>
      <c r="Y896" s="838"/>
      <c r="Z896" s="838"/>
      <c r="AA896" s="838"/>
      <c r="AB896" s="838"/>
      <c r="AC896" s="838"/>
      <c r="AD896" s="838"/>
      <c r="AE896" s="838"/>
      <c r="AF896" s="838"/>
      <c r="AG896" s="838"/>
      <c r="AH896" s="838"/>
      <c r="AI896" s="838"/>
      <c r="AJ896" s="838"/>
      <c r="AK896" s="904"/>
      <c r="AL896" s="904"/>
      <c r="AM896" s="904"/>
    </row>
    <row r="897" spans="21:39" ht="15.75" customHeight="1">
      <c r="U897" s="838"/>
      <c r="V897" s="838"/>
      <c r="W897" s="838"/>
      <c r="X897" s="838"/>
      <c r="Y897" s="838"/>
      <c r="Z897" s="838"/>
      <c r="AA897" s="838"/>
      <c r="AB897" s="838"/>
      <c r="AC897" s="838"/>
      <c r="AD897" s="838"/>
      <c r="AE897" s="838"/>
      <c r="AF897" s="838"/>
      <c r="AG897" s="838"/>
      <c r="AH897" s="838"/>
      <c r="AI897" s="838"/>
      <c r="AJ897" s="838"/>
      <c r="AK897" s="904"/>
      <c r="AL897" s="904"/>
      <c r="AM897" s="904"/>
    </row>
    <row r="898" spans="21:39" ht="15.75" customHeight="1">
      <c r="U898" s="838"/>
      <c r="V898" s="838"/>
      <c r="W898" s="838"/>
      <c r="X898" s="838"/>
      <c r="Y898" s="838"/>
      <c r="Z898" s="838"/>
      <c r="AA898" s="838"/>
      <c r="AB898" s="838"/>
      <c r="AC898" s="838"/>
      <c r="AD898" s="838"/>
      <c r="AE898" s="838"/>
      <c r="AF898" s="838"/>
      <c r="AG898" s="838"/>
      <c r="AH898" s="838"/>
      <c r="AI898" s="838"/>
      <c r="AJ898" s="838"/>
      <c r="AK898" s="904"/>
      <c r="AL898" s="904"/>
      <c r="AM898" s="904"/>
    </row>
    <row r="899" spans="21:39" ht="15.75" customHeight="1">
      <c r="U899" s="838"/>
      <c r="V899" s="838" t="s">
        <v>1817</v>
      </c>
      <c r="W899" s="838"/>
      <c r="X899" s="838"/>
      <c r="Y899" s="838"/>
      <c r="Z899" s="838"/>
      <c r="AA899" s="838"/>
      <c r="AB899" s="838"/>
      <c r="AC899" s="838"/>
      <c r="AD899" s="838"/>
      <c r="AE899" s="838"/>
      <c r="AF899" s="838"/>
      <c r="AG899" s="838"/>
      <c r="AH899" s="838"/>
      <c r="AI899" s="838"/>
      <c r="AJ899" s="838"/>
      <c r="AK899" s="904"/>
      <c r="AL899" s="904"/>
      <c r="AM899" s="904"/>
    </row>
    <row r="900" spans="21:39" ht="15.75" customHeight="1">
      <c r="U900" s="838"/>
      <c r="V900" s="960" t="s">
        <v>1811</v>
      </c>
      <c r="W900" s="907" t="s">
        <v>1741</v>
      </c>
      <c r="X900" s="907">
        <v>2017</v>
      </c>
      <c r="Y900" s="907">
        <v>2018</v>
      </c>
      <c r="Z900" s="907">
        <v>2019</v>
      </c>
      <c r="AA900" s="907">
        <v>2020</v>
      </c>
      <c r="AB900" s="907">
        <v>2021</v>
      </c>
      <c r="AC900" s="907">
        <v>2022</v>
      </c>
      <c r="AD900" s="907">
        <v>2023</v>
      </c>
      <c r="AE900" s="907">
        <v>2024</v>
      </c>
      <c r="AF900" s="907">
        <v>2025</v>
      </c>
      <c r="AG900" s="907">
        <v>2026</v>
      </c>
      <c r="AH900" s="907">
        <v>2027</v>
      </c>
      <c r="AI900" s="907">
        <v>2028</v>
      </c>
      <c r="AJ900" s="907">
        <v>2029</v>
      </c>
      <c r="AK900" s="907">
        <v>2030</v>
      </c>
      <c r="AL900" s="904"/>
      <c r="AM900" s="904"/>
    </row>
    <row r="901" spans="21:39" ht="15.75" customHeight="1">
      <c r="U901" s="838"/>
      <c r="V901" s="858" t="s">
        <v>1813</v>
      </c>
      <c r="W901" s="950" t="s">
        <v>1730</v>
      </c>
      <c r="X901" s="859"/>
      <c r="Y901" s="859">
        <v>1.2590817277668975E-11</v>
      </c>
      <c r="Z901" s="859">
        <v>-4.5474735088646412E-12</v>
      </c>
      <c r="AA901" s="859">
        <v>5.0590642786119133E-12</v>
      </c>
      <c r="AB901" s="859">
        <v>2.319211489520967E-11</v>
      </c>
      <c r="AC901" s="859">
        <v>-9.5781160780461505E-12</v>
      </c>
      <c r="AD901" s="859">
        <v>1.0658141036401503E-11</v>
      </c>
      <c r="AE901" s="859">
        <v>11.844744094475914</v>
      </c>
      <c r="AF901" s="859">
        <v>3123.4692887634155</v>
      </c>
      <c r="AG901" s="859">
        <v>5666.9437946868293</v>
      </c>
      <c r="AH901" s="859">
        <v>9162.8754620381678</v>
      </c>
      <c r="AI901" s="859">
        <v>14191.827824478049</v>
      </c>
      <c r="AJ901" s="859">
        <v>18603.358468303428</v>
      </c>
      <c r="AK901" s="859">
        <v>30461.10533330611</v>
      </c>
      <c r="AL901" s="904"/>
      <c r="AM901" s="904"/>
    </row>
    <row r="902" spans="21:39" ht="15.75" customHeight="1">
      <c r="U902" s="838"/>
      <c r="V902" s="858" t="s">
        <v>1706</v>
      </c>
      <c r="W902" s="950"/>
      <c r="X902" s="859">
        <v>12003.902154140256</v>
      </c>
      <c r="Y902" s="859">
        <v>13260.597123300015</v>
      </c>
      <c r="Z902" s="859">
        <v>11148.999566585229</v>
      </c>
      <c r="AA902" s="859">
        <v>11968.736430967079</v>
      </c>
      <c r="AB902" s="859">
        <v>9514.1583419672224</v>
      </c>
      <c r="AC902" s="859">
        <v>10223.295650356129</v>
      </c>
      <c r="AD902" s="859">
        <v>9353.204436224898</v>
      </c>
      <c r="AE902" s="859">
        <v>13206.144450681404</v>
      </c>
      <c r="AF902" s="859">
        <v>13234.725366984423</v>
      </c>
      <c r="AG902" s="859">
        <v>12928.378903281773</v>
      </c>
      <c r="AH902" s="859">
        <v>11925.259677000691</v>
      </c>
      <c r="AI902" s="859">
        <v>10785.689763146096</v>
      </c>
      <c r="AJ902" s="859">
        <v>9693.710036693501</v>
      </c>
      <c r="AK902" s="859">
        <v>8822.1785263883066</v>
      </c>
      <c r="AL902" s="904"/>
      <c r="AM902" s="904"/>
    </row>
    <row r="903" spans="21:39" ht="15.75" customHeight="1">
      <c r="U903" s="838"/>
      <c r="V903" s="858" t="s">
        <v>1592</v>
      </c>
      <c r="W903" s="950"/>
      <c r="X903" s="859">
        <v>106260.723598</v>
      </c>
      <c r="Y903" s="859">
        <v>113985.54920000001</v>
      </c>
      <c r="Z903" s="859">
        <v>104517.619448</v>
      </c>
      <c r="AA903" s="859">
        <v>100154.60982900001</v>
      </c>
      <c r="AB903" s="859">
        <v>111080.34703800001</v>
      </c>
      <c r="AC903" s="859">
        <v>97611.426632000032</v>
      </c>
      <c r="AD903" s="859">
        <v>94220.737373000011</v>
      </c>
      <c r="AE903" s="859">
        <v>114707.20820271142</v>
      </c>
      <c r="AF903" s="859">
        <v>114213.01236035321</v>
      </c>
      <c r="AG903" s="859">
        <v>113334.69212560881</v>
      </c>
      <c r="AH903" s="859">
        <v>111925.4622100807</v>
      </c>
      <c r="AI903" s="859">
        <v>109429.45797269995</v>
      </c>
      <c r="AJ903" s="859">
        <v>106951.23461211578</v>
      </c>
      <c r="AK903" s="859">
        <v>101722.81886616979</v>
      </c>
      <c r="AL903" s="904"/>
      <c r="AM903" s="904"/>
    </row>
    <row r="904" spans="21:39" ht="15.75" customHeight="1">
      <c r="U904" s="838"/>
      <c r="V904" s="858" t="s">
        <v>1799</v>
      </c>
      <c r="W904" s="858"/>
      <c r="X904" s="859">
        <v>18216.642782245701</v>
      </c>
      <c r="Y904" s="859">
        <v>17410.56247130621</v>
      </c>
      <c r="Z904" s="859">
        <v>20316.738740560806</v>
      </c>
      <c r="AA904" s="859">
        <v>15774.378304851369</v>
      </c>
      <c r="AB904" s="859">
        <v>20294.127868022217</v>
      </c>
      <c r="AC904" s="859">
        <v>16169.279858673774</v>
      </c>
      <c r="AD904" s="859">
        <v>19073.496123256406</v>
      </c>
      <c r="AE904" s="859">
        <v>20294.066940649416</v>
      </c>
      <c r="AF904" s="859">
        <v>17637.72461438652</v>
      </c>
      <c r="AG904" s="859">
        <v>18592.697740833901</v>
      </c>
      <c r="AH904" s="859">
        <v>16826.755652327418</v>
      </c>
      <c r="AI904" s="859">
        <v>15723.40092664459</v>
      </c>
      <c r="AJ904" s="859">
        <v>14671.598173414917</v>
      </c>
      <c r="AK904" s="859">
        <v>9625.8877872218618</v>
      </c>
      <c r="AL904" s="904"/>
      <c r="AM904" s="904"/>
    </row>
    <row r="905" spans="21:39" ht="15.75" customHeight="1">
      <c r="U905" s="838"/>
      <c r="V905" s="858" t="s">
        <v>1800</v>
      </c>
      <c r="W905" s="858"/>
      <c r="X905" s="859">
        <v>3593.991329946783</v>
      </c>
      <c r="Y905" s="859">
        <v>3632.2240554059645</v>
      </c>
      <c r="Z905" s="859">
        <v>3566.4947848549468</v>
      </c>
      <c r="AA905" s="859">
        <v>3513.7751592903155</v>
      </c>
      <c r="AB905" s="859">
        <v>3561.1205655727158</v>
      </c>
      <c r="AC905" s="859">
        <v>3442.7424021271481</v>
      </c>
      <c r="AD905" s="859">
        <v>3265.9368457629416</v>
      </c>
      <c r="AE905" s="859">
        <v>3491.066948789382</v>
      </c>
      <c r="AF905" s="859">
        <v>2646.0742814604973</v>
      </c>
      <c r="AG905" s="859">
        <v>2381.5548386451137</v>
      </c>
      <c r="AH905" s="859">
        <v>2182.1862190364182</v>
      </c>
      <c r="AI905" s="859">
        <v>1656.2956203817785</v>
      </c>
      <c r="AJ905" s="859">
        <v>1675.8003860194135</v>
      </c>
      <c r="AK905" s="859">
        <v>1698.9296867353432</v>
      </c>
      <c r="AL905" s="904"/>
      <c r="AM905" s="904"/>
    </row>
    <row r="906" spans="21:39" ht="15.75" customHeight="1">
      <c r="U906" s="838"/>
      <c r="V906" s="858" t="s">
        <v>1801</v>
      </c>
      <c r="W906" s="858"/>
      <c r="X906" s="859">
        <v>3587.7636153705307</v>
      </c>
      <c r="Y906" s="859">
        <v>3599.2048061438722</v>
      </c>
      <c r="Z906" s="859">
        <v>3477.8470586304711</v>
      </c>
      <c r="AA906" s="859">
        <v>3500.7224421179635</v>
      </c>
      <c r="AB906" s="859">
        <v>3198.5039234109909</v>
      </c>
      <c r="AC906" s="859">
        <v>2631.2053864869986</v>
      </c>
      <c r="AD906" s="859">
        <v>2336.3474224486149</v>
      </c>
      <c r="AE906" s="859">
        <v>3357.6434986697841</v>
      </c>
      <c r="AF906" s="859">
        <v>3374.4034433401694</v>
      </c>
      <c r="AG906" s="859">
        <v>3236.8133256566407</v>
      </c>
      <c r="AH906" s="859">
        <v>3193.3752799763797</v>
      </c>
      <c r="AI906" s="859">
        <v>3116.2202513044713</v>
      </c>
      <c r="AJ906" s="859">
        <v>3043.5148417797755</v>
      </c>
      <c r="AK906" s="859">
        <v>2154.5323185835896</v>
      </c>
      <c r="AL906" s="904"/>
      <c r="AM906" s="904"/>
    </row>
    <row r="907" spans="21:39" ht="15.75" customHeight="1">
      <c r="U907" s="838"/>
      <c r="V907" s="858" t="s">
        <v>1709</v>
      </c>
      <c r="W907" s="858"/>
      <c r="X907" s="859">
        <v>250.42441008391495</v>
      </c>
      <c r="Y907" s="859">
        <v>254.94527316350164</v>
      </c>
      <c r="Z907" s="859">
        <v>248.7404876356527</v>
      </c>
      <c r="AA907" s="859">
        <v>231.79483739053643</v>
      </c>
      <c r="AB907" s="859">
        <v>297.33212684206501</v>
      </c>
      <c r="AC907" s="859">
        <v>128.09969238628995</v>
      </c>
      <c r="AD907" s="859">
        <v>136.07816736981729</v>
      </c>
      <c r="AE907" s="859">
        <v>259.79168374433686</v>
      </c>
      <c r="AF907" s="859">
        <v>278.70414774114585</v>
      </c>
      <c r="AG907" s="859">
        <v>274.65500290106087</v>
      </c>
      <c r="AH907" s="859">
        <v>268.36807300914472</v>
      </c>
      <c r="AI907" s="859">
        <v>252.1383415087403</v>
      </c>
      <c r="AJ907" s="859">
        <v>251.47561219279916</v>
      </c>
      <c r="AK907" s="859">
        <v>207.29686672952474</v>
      </c>
      <c r="AL907" s="904"/>
      <c r="AM907" s="904"/>
    </row>
    <row r="908" spans="21:39" ht="15.75" customHeight="1">
      <c r="U908" s="838"/>
      <c r="V908" s="858" t="s">
        <v>1712</v>
      </c>
      <c r="W908" s="858"/>
      <c r="X908" s="859">
        <v>0</v>
      </c>
      <c r="Y908" s="859">
        <v>0</v>
      </c>
      <c r="Z908" s="859">
        <v>0</v>
      </c>
      <c r="AA908" s="859">
        <v>0</v>
      </c>
      <c r="AB908" s="859">
        <v>0</v>
      </c>
      <c r="AC908" s="859">
        <v>0</v>
      </c>
      <c r="AD908" s="859">
        <v>0</v>
      </c>
      <c r="AE908" s="859">
        <v>0</v>
      </c>
      <c r="AF908" s="859">
        <v>0</v>
      </c>
      <c r="AG908" s="859">
        <v>0</v>
      </c>
      <c r="AH908" s="859">
        <v>0</v>
      </c>
      <c r="AI908" s="859">
        <v>0</v>
      </c>
      <c r="AJ908" s="859">
        <v>0</v>
      </c>
      <c r="AK908" s="859">
        <v>0</v>
      </c>
      <c r="AL908" s="904"/>
      <c r="AM908" s="904"/>
    </row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68" ht="15.75" customHeight="1"/>
    <row r="1069" ht="15.75" customHeight="1"/>
    <row r="1070" ht="15.75" customHeight="1"/>
    <row r="1071" ht="15.75" customHeight="1"/>
    <row r="1075" ht="15.75" customHeight="1"/>
    <row r="1079" ht="15.75" customHeight="1"/>
    <row r="1083" ht="15.75" customHeight="1"/>
    <row r="1087" ht="15.75" customHeight="1"/>
    <row r="1091" ht="15.75" customHeight="1"/>
    <row r="1095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  <row r="1114" ht="15.75" customHeight="1"/>
    <row r="1115" ht="15.75" customHeight="1"/>
    <row r="1116" ht="15.75" customHeight="1"/>
    <row r="1117" ht="15.75" customHeight="1"/>
    <row r="1118" ht="15.75" customHeight="1"/>
    <row r="1119" ht="15.75" customHeight="1"/>
    <row r="1120" ht="15.75" customHeight="1"/>
    <row r="1121" ht="15.75" customHeight="1"/>
    <row r="1122" ht="15.75" customHeight="1"/>
    <row r="1123" ht="15.75" customHeight="1"/>
    <row r="1124" ht="15.75" customHeight="1"/>
    <row r="1125" ht="15.75" customHeight="1"/>
    <row r="1126" ht="15.75" customHeight="1"/>
    <row r="1127" ht="15.75" customHeight="1"/>
    <row r="1128" ht="15.75" customHeight="1"/>
    <row r="1129" ht="15.75" customHeight="1"/>
    <row r="1130" ht="15.75" customHeight="1"/>
    <row r="1131" ht="15.75" customHeight="1"/>
    <row r="1132" ht="15.75" customHeight="1"/>
    <row r="1133" ht="15.75" customHeight="1"/>
    <row r="1134" ht="15.75" customHeight="1"/>
    <row r="1135" ht="15.75" customHeight="1"/>
    <row r="1136" ht="15.75" customHeight="1"/>
    <row r="1137" ht="15.75" customHeight="1"/>
    <row r="1138" ht="15.75" customHeight="1"/>
    <row r="1139" ht="15.75" customHeight="1"/>
    <row r="1140" ht="15.75" customHeight="1"/>
    <row r="1141" ht="15.75" customHeight="1"/>
    <row r="1142" ht="15.75" customHeight="1"/>
    <row r="1143" ht="15.75" customHeight="1"/>
    <row r="1144" ht="15.75" customHeight="1"/>
    <row r="1145" ht="15.75" customHeight="1"/>
    <row r="1146" ht="15.75" customHeight="1"/>
    <row r="1147" ht="15.75" customHeight="1"/>
    <row r="1148" ht="15.75" customHeight="1"/>
    <row r="1149" ht="15.75" customHeight="1"/>
    <row r="1150" ht="15.75" customHeight="1"/>
    <row r="1151" ht="15.75" customHeight="1"/>
    <row r="1152" ht="15.75" customHeight="1"/>
    <row r="1153" ht="15.75" customHeight="1"/>
    <row r="1154" ht="15.75" customHeight="1"/>
    <row r="1155" ht="15.75" customHeight="1"/>
    <row r="1156" ht="15.75" customHeight="1"/>
    <row r="1157" ht="15.75" customHeight="1"/>
    <row r="1158" ht="15.75" customHeight="1"/>
    <row r="1159" ht="15.75" customHeight="1"/>
    <row r="1160" ht="15.75" customHeight="1"/>
    <row r="1161" ht="15.75" customHeight="1"/>
    <row r="1162" ht="15.75" customHeight="1"/>
    <row r="1163" ht="15.75" customHeight="1"/>
    <row r="1164" ht="15.75" customHeight="1"/>
    <row r="1165" ht="15.75" customHeight="1"/>
    <row r="1166" ht="15.75" customHeight="1"/>
    <row r="1167" ht="15.75" customHeight="1"/>
    <row r="1168" ht="15.75" customHeight="1"/>
    <row r="1169" ht="15.75" customHeight="1"/>
    <row r="1170" ht="15.75" customHeight="1"/>
    <row r="1171" ht="15.75" customHeight="1"/>
    <row r="1172" ht="15.75" customHeight="1"/>
    <row r="1173" ht="15.75" customHeight="1"/>
    <row r="1174" ht="15.75" customHeight="1"/>
    <row r="1175" ht="15.75" customHeight="1"/>
    <row r="1176" ht="15.75" customHeight="1"/>
    <row r="1177" ht="15.75" customHeight="1"/>
    <row r="1178" ht="15.75" customHeight="1"/>
    <row r="1179" ht="15.75" customHeight="1"/>
    <row r="1180" ht="15.75" customHeight="1"/>
    <row r="1181" ht="15.75" customHeight="1"/>
    <row r="1182" ht="15.75" customHeight="1"/>
    <row r="1183" ht="15.75" customHeight="1"/>
    <row r="1184" ht="15.75" customHeight="1"/>
    <row r="1185" ht="15.75" customHeight="1"/>
    <row r="1186" ht="15.75" customHeight="1"/>
    <row r="1187" ht="15.75" customHeight="1"/>
    <row r="1188" ht="15.75" customHeight="1"/>
    <row r="1189" ht="15.75" customHeight="1"/>
    <row r="1190" ht="15.75" customHeight="1"/>
    <row r="1191" ht="15.75" customHeight="1"/>
    <row r="1192" ht="15.75" customHeight="1"/>
    <row r="1193" ht="15.75" customHeight="1"/>
    <row r="1194" ht="15.75" customHeight="1"/>
    <row r="1195" ht="15.75" customHeight="1"/>
    <row r="1196" ht="15.75" customHeight="1"/>
    <row r="1197" ht="15.75" customHeight="1"/>
    <row r="1198" ht="15.75" customHeight="1"/>
    <row r="1199" ht="15.75" customHeight="1"/>
    <row r="1200" ht="15.75" customHeight="1"/>
    <row r="1201" ht="15.75" customHeight="1"/>
    <row r="1202" ht="15.75" customHeight="1"/>
    <row r="1203" ht="15.75" customHeight="1"/>
    <row r="1204" ht="15.75" customHeight="1"/>
    <row r="1205" ht="15.75" customHeight="1"/>
    <row r="1206" ht="15.75" customHeight="1"/>
    <row r="1207" ht="15.75" customHeight="1"/>
    <row r="1208" ht="15.75" customHeight="1"/>
    <row r="1209" ht="15.75" customHeight="1"/>
    <row r="1210" ht="15.75" customHeight="1"/>
    <row r="1211" ht="15.75" customHeight="1"/>
    <row r="1212" ht="15.75" customHeight="1"/>
    <row r="1213" ht="15.75" customHeight="1"/>
    <row r="1214" ht="15.75" customHeight="1"/>
    <row r="1215" ht="15.75" customHeight="1"/>
    <row r="1216" ht="15.75" customHeight="1"/>
    <row r="1217" ht="15.75" customHeight="1"/>
    <row r="1218" ht="15.75" customHeight="1"/>
    <row r="1219" ht="15.75" customHeight="1"/>
    <row r="1220" ht="15.75" customHeight="1"/>
    <row r="1221" ht="15.75" customHeight="1"/>
    <row r="1222" ht="15.75" customHeight="1"/>
    <row r="1223" ht="15.75" customHeight="1"/>
    <row r="1224" ht="15.75" customHeight="1"/>
    <row r="1225" ht="15.75" customHeight="1"/>
    <row r="1226" ht="15.75" customHeight="1"/>
    <row r="1227" ht="15.75" customHeight="1"/>
    <row r="1228" ht="15.75" customHeight="1"/>
    <row r="1229" ht="15.75" customHeight="1"/>
    <row r="1230" ht="15.75" customHeight="1"/>
    <row r="1231" ht="15.75" customHeight="1"/>
    <row r="1232" ht="15.75" customHeight="1"/>
    <row r="1233" ht="15.75" customHeight="1"/>
    <row r="1234" ht="15.75" customHeight="1"/>
    <row r="1235" ht="15.75" customHeight="1"/>
    <row r="1236" ht="15.75" customHeight="1"/>
    <row r="1237" ht="15.75" customHeight="1"/>
    <row r="1238" ht="15.75" customHeight="1"/>
    <row r="1239" ht="15.75" customHeight="1"/>
    <row r="1240" ht="15.75" customHeight="1"/>
    <row r="1241" ht="15.75" customHeight="1"/>
    <row r="1242" ht="15.75" customHeight="1"/>
    <row r="1243" ht="15.75" customHeight="1"/>
    <row r="1244" ht="15.75" customHeight="1"/>
    <row r="1245" ht="15.75" customHeight="1"/>
    <row r="1246" ht="15.75" customHeight="1"/>
    <row r="1247" ht="15.75" customHeight="1"/>
    <row r="1248" ht="15.75" customHeight="1"/>
    <row r="1249" ht="15.75" customHeight="1"/>
    <row r="1250" ht="15.75" customHeight="1"/>
    <row r="1251" ht="15.75" customHeight="1"/>
    <row r="1252" ht="15.75" customHeight="1"/>
    <row r="1253" ht="15.75" customHeight="1"/>
    <row r="1254" ht="15.75" customHeight="1"/>
    <row r="1255" ht="15.75" customHeight="1"/>
    <row r="1256" ht="15.75" customHeight="1"/>
    <row r="1257" ht="15.75" customHeight="1"/>
    <row r="1258" ht="15.75" customHeight="1"/>
    <row r="1259" ht="15.75" customHeight="1"/>
    <row r="1260" ht="15.75" customHeight="1"/>
    <row r="1261" ht="15.75" customHeight="1"/>
    <row r="1262" ht="15.75" customHeight="1"/>
    <row r="1263" ht="15.75" customHeight="1"/>
    <row r="1264" ht="15.75" customHeight="1"/>
    <row r="1265" ht="15.75" customHeight="1"/>
  </sheetData>
  <mergeCells count="48">
    <mergeCell ref="C792:C795"/>
    <mergeCell ref="V792:V795"/>
    <mergeCell ref="D794:D795"/>
    <mergeCell ref="W794:W795"/>
    <mergeCell ref="C796:C799"/>
    <mergeCell ref="V796:V799"/>
    <mergeCell ref="D798:D799"/>
    <mergeCell ref="W798:W799"/>
    <mergeCell ref="C800:C803"/>
    <mergeCell ref="V800:V803"/>
    <mergeCell ref="D802:D803"/>
    <mergeCell ref="W802:W803"/>
    <mergeCell ref="C804:C807"/>
    <mergeCell ref="V804:V807"/>
    <mergeCell ref="D806:D807"/>
    <mergeCell ref="W806:W807"/>
    <mergeCell ref="C808:C811"/>
    <mergeCell ref="V808:V811"/>
    <mergeCell ref="D810:D811"/>
    <mergeCell ref="W810:W811"/>
    <mergeCell ref="C812:C815"/>
    <mergeCell ref="V812:V815"/>
    <mergeCell ref="D814:D815"/>
    <mergeCell ref="W814:W815"/>
    <mergeCell ref="C816:C819"/>
    <mergeCell ref="V816:V819"/>
    <mergeCell ref="D818:D819"/>
    <mergeCell ref="W818:W819"/>
    <mergeCell ref="C820:C823"/>
    <mergeCell ref="V820:V823"/>
    <mergeCell ref="D822:D823"/>
    <mergeCell ref="W822:W823"/>
    <mergeCell ref="C828:C831"/>
    <mergeCell ref="V828:V831"/>
    <mergeCell ref="C833:C835"/>
    <mergeCell ref="V833:V835"/>
    <mergeCell ref="C837:C840"/>
    <mergeCell ref="V837:V840"/>
    <mergeCell ref="C856:C858"/>
    <mergeCell ref="V856:V858"/>
    <mergeCell ref="C859:C861"/>
    <mergeCell ref="V859:V861"/>
    <mergeCell ref="C842:C844"/>
    <mergeCell ref="V842:V844"/>
    <mergeCell ref="C846:C849"/>
    <mergeCell ref="V846:V850"/>
    <mergeCell ref="C852:C854"/>
    <mergeCell ref="V852:V854"/>
  </mergeCells>
  <conditionalFormatting sqref="AQ3:AQ4">
    <cfRule type="containsBlanks" dxfId="12" priority="15">
      <formula>LEN(TRIM(AQ3))=0</formula>
    </cfRule>
  </conditionalFormatting>
  <conditionalFormatting sqref="AQ18">
    <cfRule type="containsBlanks" dxfId="11" priority="14">
      <formula>LEN(TRIM(AQ18))=0</formula>
    </cfRule>
  </conditionalFormatting>
  <conditionalFormatting sqref="AQ54">
    <cfRule type="containsBlanks" dxfId="10" priority="13">
      <formula>LEN(TRIM(AQ54))=0</formula>
    </cfRule>
  </conditionalFormatting>
  <conditionalFormatting sqref="AQ6:AQ17 AQ33:AQ46 AQ48:AQ51 AQ19:AQ31">
    <cfRule type="containsBlanks" dxfId="9" priority="16">
      <formula>LEN(TRIM(AQ6))=0</formula>
    </cfRule>
  </conditionalFormatting>
  <conditionalFormatting sqref="AQ71">
    <cfRule type="containsBlanks" dxfId="8" priority="12">
      <formula>LEN(TRIM(AQ71))=0</formula>
    </cfRule>
  </conditionalFormatting>
  <conditionalFormatting sqref="AQ88">
    <cfRule type="containsBlanks" dxfId="7" priority="11">
      <formula>LEN(TRIM(AQ88))=0</formula>
    </cfRule>
  </conditionalFormatting>
  <conditionalFormatting sqref="AQ105">
    <cfRule type="containsBlanks" dxfId="6" priority="10">
      <formula>LEN(TRIM(AQ105))=0</formula>
    </cfRule>
  </conditionalFormatting>
  <conditionalFormatting sqref="AQ122">
    <cfRule type="containsBlanks" dxfId="5" priority="9">
      <formula>LEN(TRIM(AQ122))=0</formula>
    </cfRule>
  </conditionalFormatting>
  <conditionalFormatting sqref="AQ146">
    <cfRule type="containsBlanks" dxfId="4" priority="8">
      <formula>LEN(TRIM(AQ146))=0</formula>
    </cfRule>
  </conditionalFormatting>
  <conditionalFormatting sqref="AQ163">
    <cfRule type="containsBlanks" dxfId="3" priority="7">
      <formula>LEN(TRIM(AQ163))=0</formula>
    </cfRule>
  </conditionalFormatting>
  <conditionalFormatting sqref="AQ180">
    <cfRule type="containsBlanks" dxfId="2" priority="6">
      <formula>LEN(TRIM(AQ180))=0</formula>
    </cfRule>
  </conditionalFormatting>
  <conditionalFormatting sqref="AQ197">
    <cfRule type="containsBlanks" dxfId="1" priority="5">
      <formula>LEN(TRIM(AQ197))=0</formula>
    </cfRule>
  </conditionalFormatting>
  <pageMargins left="0.7" right="0.7" top="0.75" bottom="0.75" header="0" footer="0"/>
  <pageSetup scale="9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89"/>
  <sheetViews>
    <sheetView topLeftCell="F90" workbookViewId="0">
      <selection activeCell="C199" sqref="C199"/>
    </sheetView>
  </sheetViews>
  <sheetFormatPr defaultColWidth="14.42578125" defaultRowHeight="15" customHeight="1" outlineLevelRow="2"/>
  <cols>
    <col min="1" max="1" width="9.140625" customWidth="1"/>
    <col min="2" max="2" width="5.85546875" customWidth="1"/>
    <col min="3" max="3" width="54.28515625" customWidth="1"/>
    <col min="4" max="4" width="18.140625" customWidth="1"/>
    <col min="5" max="5" width="15.42578125" customWidth="1"/>
    <col min="6" max="6" width="14.28515625" customWidth="1"/>
    <col min="7" max="7" width="14.140625" customWidth="1"/>
    <col min="8" max="8" width="14.5703125" customWidth="1"/>
    <col min="9" max="9" width="15" customWidth="1"/>
    <col min="10" max="10" width="16.85546875" customWidth="1"/>
    <col min="11" max="11" width="15" customWidth="1"/>
    <col min="12" max="12" width="16" customWidth="1"/>
    <col min="13" max="20" width="15" customWidth="1"/>
    <col min="21" max="32" width="9.140625" customWidth="1"/>
  </cols>
  <sheetData>
    <row r="1" spans="1:33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5" customHeight="1">
      <c r="A2" s="1"/>
      <c r="B2" s="2"/>
      <c r="C2" s="3" t="s">
        <v>0</v>
      </c>
      <c r="D2" s="974" t="s">
        <v>1</v>
      </c>
      <c r="E2" s="97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5" customHeight="1">
      <c r="A3" s="1"/>
      <c r="B3" s="4"/>
      <c r="C3" s="5"/>
      <c r="D3" s="6" t="s">
        <v>2</v>
      </c>
      <c r="E3" s="7" t="s">
        <v>3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33.75" customHeight="1">
      <c r="A4" s="1"/>
      <c r="B4" s="8">
        <v>1</v>
      </c>
      <c r="C4" s="9" t="s">
        <v>4</v>
      </c>
      <c r="D4" s="6">
        <v>0</v>
      </c>
      <c r="E4" s="7" t="s">
        <v>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33.75" customHeight="1">
      <c r="A5" s="1"/>
      <c r="B5" s="8">
        <v>2</v>
      </c>
      <c r="C5" s="9" t="s">
        <v>6</v>
      </c>
      <c r="D5" s="6"/>
      <c r="E5" s="7" t="s">
        <v>5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ht="33.75" customHeight="1">
      <c r="A6" s="1"/>
      <c r="B6" s="10">
        <v>3</v>
      </c>
      <c r="C6" s="11" t="s">
        <v>7</v>
      </c>
      <c r="D6" s="12">
        <v>123.12</v>
      </c>
      <c r="E6" s="13" t="s">
        <v>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</row>
    <row r="9" spans="1:33">
      <c r="A9" s="16"/>
      <c r="B9" s="15" t="s">
        <v>9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</row>
    <row r="10" spans="1:33">
      <c r="A10" s="16"/>
      <c r="B10" s="17" t="s">
        <v>10</v>
      </c>
      <c r="C10" s="51" t="s">
        <v>12</v>
      </c>
      <c r="D10" s="60" t="s">
        <v>1149</v>
      </c>
      <c r="E10" s="60" t="s">
        <v>1150</v>
      </c>
      <c r="F10" s="60" t="s">
        <v>1151</v>
      </c>
      <c r="G10" s="60" t="s">
        <v>1152</v>
      </c>
      <c r="H10" s="60" t="s">
        <v>1153</v>
      </c>
      <c r="I10" s="60" t="s">
        <v>1154</v>
      </c>
      <c r="J10" s="60" t="s">
        <v>1155</v>
      </c>
      <c r="K10" s="60" t="s">
        <v>1156</v>
      </c>
      <c r="L10" s="60" t="s">
        <v>1157</v>
      </c>
      <c r="M10" s="60" t="s">
        <v>1158</v>
      </c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"/>
    </row>
    <row r="11" spans="1:33" ht="90.75" customHeight="1">
      <c r="A11" s="16"/>
      <c r="B11" s="18">
        <v>1</v>
      </c>
      <c r="C11" s="327" t="s">
        <v>559</v>
      </c>
      <c r="D11" s="200" t="s">
        <v>1680</v>
      </c>
      <c r="E11" s="60"/>
      <c r="F11" s="328"/>
      <c r="G11" s="60"/>
      <c r="H11" s="328"/>
      <c r="I11" s="60"/>
      <c r="J11" s="328"/>
      <c r="K11" s="60"/>
      <c r="L11" s="328"/>
      <c r="M11" s="60"/>
      <c r="N11" s="16"/>
      <c r="O11" s="1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"/>
    </row>
    <row r="12" spans="1:33" ht="18.75">
      <c r="A12" s="16"/>
      <c r="B12" s="18">
        <v>2</v>
      </c>
      <c r="C12" s="327" t="s">
        <v>560</v>
      </c>
      <c r="D12" s="325">
        <v>39045562</v>
      </c>
      <c r="E12" s="60"/>
      <c r="F12" s="328"/>
      <c r="G12" s="60"/>
      <c r="H12" s="328"/>
      <c r="I12" s="60"/>
      <c r="J12" s="328"/>
      <c r="K12" s="60"/>
      <c r="L12" s="328"/>
      <c r="M12" s="60"/>
      <c r="N12" s="16"/>
      <c r="O12" s="1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"/>
    </row>
    <row r="13" spans="1:33" ht="18.75">
      <c r="A13" s="16"/>
      <c r="B13" s="18">
        <v>3</v>
      </c>
      <c r="C13" s="327" t="s">
        <v>561</v>
      </c>
      <c r="D13" s="200" t="s">
        <v>1159</v>
      </c>
      <c r="E13" s="60"/>
      <c r="F13" s="328"/>
      <c r="G13" s="60"/>
      <c r="H13" s="328"/>
      <c r="I13" s="60"/>
      <c r="J13" s="328"/>
      <c r="K13" s="60"/>
      <c r="L13" s="328"/>
      <c r="M13" s="60"/>
      <c r="N13" s="16"/>
      <c r="O13" s="1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"/>
    </row>
    <row r="14" spans="1:33" ht="51">
      <c r="A14" s="16"/>
      <c r="B14" s="18">
        <v>4</v>
      </c>
      <c r="C14" s="327" t="s">
        <v>14</v>
      </c>
      <c r="D14" s="60" t="s">
        <v>1688</v>
      </c>
      <c r="E14" s="60"/>
      <c r="F14" s="328"/>
      <c r="G14" s="60"/>
      <c r="H14" s="328"/>
      <c r="I14" s="60"/>
      <c r="J14" s="328"/>
      <c r="K14" s="60"/>
      <c r="L14" s="328"/>
      <c r="M14" s="60"/>
      <c r="N14" s="16"/>
      <c r="O14" s="1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"/>
    </row>
    <row r="15" spans="1:33" ht="38.25">
      <c r="A15" s="16"/>
      <c r="B15" s="18">
        <v>5</v>
      </c>
      <c r="C15" s="327" t="s">
        <v>563</v>
      </c>
      <c r="D15" s="60" t="s">
        <v>498</v>
      </c>
      <c r="E15" s="60"/>
      <c r="F15" s="328"/>
      <c r="G15" s="60"/>
      <c r="H15" s="328"/>
      <c r="I15" s="60"/>
      <c r="J15" s="328"/>
      <c r="K15" s="60"/>
      <c r="L15" s="328"/>
      <c r="M15" s="60"/>
      <c r="N15" s="16"/>
      <c r="O15" s="1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"/>
    </row>
    <row r="16" spans="1:33" ht="51">
      <c r="A16" s="16"/>
      <c r="B16" s="18">
        <v>6</v>
      </c>
      <c r="C16" s="327" t="s">
        <v>18</v>
      </c>
      <c r="D16" s="60" t="s">
        <v>500</v>
      </c>
      <c r="E16" s="60"/>
      <c r="F16" s="328"/>
      <c r="G16" s="60"/>
      <c r="H16" s="328"/>
      <c r="I16" s="60"/>
      <c r="J16" s="328"/>
      <c r="K16" s="60"/>
      <c r="L16" s="328"/>
      <c r="M16" s="60"/>
      <c r="N16" s="16"/>
      <c r="O16" s="1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"/>
    </row>
    <row r="17" spans="1:33" ht="25.5">
      <c r="A17" s="16"/>
      <c r="B17" s="18">
        <v>7</v>
      </c>
      <c r="C17" s="327" t="s">
        <v>20</v>
      </c>
      <c r="D17" s="60" t="s">
        <v>502</v>
      </c>
      <c r="E17" s="60"/>
      <c r="F17" s="328"/>
      <c r="G17" s="60"/>
      <c r="H17" s="328"/>
      <c r="I17" s="60"/>
      <c r="J17" s="328"/>
      <c r="K17" s="60"/>
      <c r="L17" s="328"/>
      <c r="M17" s="60"/>
      <c r="N17" s="16"/>
      <c r="O17" s="1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"/>
    </row>
    <row r="18" spans="1:33" ht="18.75">
      <c r="A18" s="16"/>
      <c r="B18" s="16"/>
      <c r="C18" s="16"/>
      <c r="D18" s="16"/>
      <c r="E18" s="16"/>
      <c r="F18" s="329"/>
      <c r="G18" s="16"/>
      <c r="H18" s="16"/>
      <c r="I18" s="16"/>
      <c r="J18" s="16"/>
      <c r="K18" s="16"/>
      <c r="L18" s="16"/>
      <c r="M18" s="16"/>
      <c r="N18" s="16"/>
      <c r="O18" s="1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"/>
    </row>
    <row r="19" spans="1:33" ht="18.75">
      <c r="A19" s="16"/>
      <c r="B19" s="16"/>
      <c r="C19" s="16"/>
      <c r="D19" s="16"/>
      <c r="E19" s="330"/>
      <c r="F19" s="329"/>
      <c r="G19" s="16"/>
      <c r="H19" s="16"/>
      <c r="I19" s="16"/>
      <c r="J19" s="16"/>
      <c r="K19" s="16"/>
      <c r="L19" s="16"/>
      <c r="M19" s="16"/>
      <c r="N19" s="16"/>
      <c r="O19" s="1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"/>
    </row>
    <row r="20" spans="1:33">
      <c r="A20" s="281" t="s">
        <v>94</v>
      </c>
      <c r="B20" s="281" t="s">
        <v>95</v>
      </c>
      <c r="C20" s="282" t="s">
        <v>96</v>
      </c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1"/>
    </row>
    <row r="21" spans="1:33" ht="15.75" customHeight="1" outlineLevel="1">
      <c r="A21" s="235"/>
      <c r="B21" s="235"/>
      <c r="C21" s="233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"/>
    </row>
    <row r="22" spans="1:33" ht="15.75" customHeight="1" outlineLevel="1">
      <c r="A22" s="164" t="s">
        <v>24</v>
      </c>
      <c r="B22" s="15" t="s">
        <v>1160</v>
      </c>
      <c r="C22" s="233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"/>
    </row>
    <row r="23" spans="1:33" ht="15.75" customHeight="1" outlineLevel="1">
      <c r="A23" s="16"/>
      <c r="B23" s="60" t="s">
        <v>10</v>
      </c>
      <c r="C23" s="17" t="s">
        <v>12</v>
      </c>
      <c r="D23" s="60" t="s">
        <v>26</v>
      </c>
      <c r="E23" s="60">
        <v>2017</v>
      </c>
      <c r="F23" s="60">
        <v>2018</v>
      </c>
      <c r="G23" s="60">
        <v>2019</v>
      </c>
      <c r="H23" s="60">
        <v>2020</v>
      </c>
      <c r="I23" s="60">
        <v>2021</v>
      </c>
      <c r="J23" s="60">
        <v>2022</v>
      </c>
      <c r="K23" s="60">
        <v>2023</v>
      </c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"/>
    </row>
    <row r="24" spans="1:33" ht="26.25" outlineLevel="1" thickBot="1">
      <c r="A24" s="16"/>
      <c r="B24" s="188">
        <v>1</v>
      </c>
      <c r="C24" s="287" t="s">
        <v>1161</v>
      </c>
      <c r="D24" s="60" t="s">
        <v>1162</v>
      </c>
      <c r="E24" s="60">
        <v>24.6</v>
      </c>
      <c r="F24" s="60">
        <v>24</v>
      </c>
      <c r="G24" s="60">
        <v>23.6</v>
      </c>
      <c r="H24" s="60">
        <v>23.2</v>
      </c>
      <c r="I24" s="60">
        <v>26</v>
      </c>
      <c r="J24" s="60">
        <v>26.1</v>
      </c>
      <c r="K24" s="60">
        <v>25.7</v>
      </c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"/>
    </row>
    <row r="25" spans="1:33" ht="15.75" outlineLevel="1" thickBot="1">
      <c r="A25" s="16"/>
      <c r="B25" s="188">
        <v>2</v>
      </c>
      <c r="C25" s="284" t="s">
        <v>1163</v>
      </c>
      <c r="D25" s="60" t="s">
        <v>286</v>
      </c>
      <c r="E25" s="687">
        <v>7.6180000000000003</v>
      </c>
      <c r="F25" s="687">
        <v>7.59</v>
      </c>
      <c r="G25" s="687">
        <v>7.8890000000000002</v>
      </c>
      <c r="H25" s="687">
        <v>9.06</v>
      </c>
      <c r="I25" s="687">
        <v>11.746</v>
      </c>
      <c r="J25" s="687">
        <v>11.33</v>
      </c>
      <c r="K25" s="687">
        <v>12.026999999999999</v>
      </c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"/>
    </row>
    <row r="26" spans="1:33" ht="15.75" customHeight="1" outlineLevel="1" thickBot="1">
      <c r="A26" s="16"/>
      <c r="B26" s="331"/>
      <c r="C26" s="284" t="s">
        <v>1164</v>
      </c>
      <c r="D26" s="286" t="s">
        <v>1165</v>
      </c>
      <c r="E26" s="687">
        <v>32.976999999999997</v>
      </c>
      <c r="F26" s="687">
        <v>32.856000000000002</v>
      </c>
      <c r="G26" s="687">
        <v>34.152999999999999</v>
      </c>
      <c r="H26" s="687">
        <v>39.219000000000001</v>
      </c>
      <c r="I26" s="687">
        <v>48.533000000000001</v>
      </c>
      <c r="J26" s="687">
        <v>47.220999999999997</v>
      </c>
      <c r="K26" s="687">
        <v>51.23</v>
      </c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"/>
    </row>
    <row r="27" spans="1:33" ht="15.75" customHeight="1" outlineLevel="1">
      <c r="A27" s="16"/>
      <c r="B27" s="188">
        <v>3</v>
      </c>
      <c r="C27" s="284" t="s">
        <v>1166</v>
      </c>
      <c r="D27" s="60" t="s">
        <v>286</v>
      </c>
      <c r="E27" s="60"/>
      <c r="F27" s="60"/>
      <c r="G27" s="60"/>
      <c r="H27" s="60"/>
      <c r="I27" s="60"/>
      <c r="J27" s="60">
        <v>6.64</v>
      </c>
      <c r="K27" s="60">
        <v>14.17</v>
      </c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"/>
    </row>
    <row r="28" spans="1:33" ht="15.75" customHeight="1" outlineLevel="1">
      <c r="A28" s="16"/>
      <c r="B28" s="331"/>
      <c r="C28" s="284" t="s">
        <v>1167</v>
      </c>
      <c r="D28" s="286" t="s">
        <v>1165</v>
      </c>
      <c r="E28" s="60"/>
      <c r="F28" s="60"/>
      <c r="G28" s="60"/>
      <c r="H28" s="60"/>
      <c r="I28" s="60"/>
      <c r="J28" s="60"/>
      <c r="K28" s="60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"/>
    </row>
    <row r="29" spans="1:33" ht="15.75" customHeight="1" outlineLevel="1">
      <c r="A29" s="16"/>
      <c r="B29" s="188">
        <v>4</v>
      </c>
      <c r="C29" s="284" t="s">
        <v>1168</v>
      </c>
      <c r="D29" s="60" t="s">
        <v>286</v>
      </c>
      <c r="E29" s="60"/>
      <c r="F29" s="60"/>
      <c r="G29" s="60"/>
      <c r="H29" s="60"/>
      <c r="I29" s="60"/>
      <c r="J29" s="60"/>
      <c r="K29" s="60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"/>
    </row>
    <row r="30" spans="1:33" ht="15.75" customHeight="1" outlineLevel="1">
      <c r="A30" s="16"/>
      <c r="B30" s="331"/>
      <c r="C30" s="284" t="s">
        <v>1169</v>
      </c>
      <c r="D30" s="286" t="s">
        <v>1165</v>
      </c>
      <c r="E30" s="60"/>
      <c r="F30" s="60"/>
      <c r="G30" s="60"/>
      <c r="H30" s="60"/>
      <c r="I30" s="60"/>
      <c r="J30" s="60"/>
      <c r="K30" s="60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"/>
    </row>
    <row r="31" spans="1:33" ht="15.75" customHeight="1" outlineLevel="1">
      <c r="A31" s="16"/>
      <c r="B31" s="188">
        <v>5</v>
      </c>
      <c r="C31" s="284" t="s">
        <v>1170</v>
      </c>
      <c r="D31" s="60" t="s">
        <v>286</v>
      </c>
      <c r="E31" s="60"/>
      <c r="F31" s="60"/>
      <c r="G31" s="60"/>
      <c r="H31" s="60"/>
      <c r="I31" s="60"/>
      <c r="J31" s="60"/>
      <c r="K31" s="60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"/>
    </row>
    <row r="32" spans="1:33" ht="15" customHeight="1" outlineLevel="1">
      <c r="A32" s="16"/>
      <c r="B32" s="331"/>
      <c r="C32" s="284" t="s">
        <v>1171</v>
      </c>
      <c r="D32" s="286" t="s">
        <v>1165</v>
      </c>
      <c r="E32" s="60"/>
      <c r="F32" s="60"/>
      <c r="G32" s="60"/>
      <c r="H32" s="60"/>
      <c r="I32" s="60"/>
      <c r="J32" s="60"/>
      <c r="K32" s="60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"/>
    </row>
    <row r="33" spans="1:33" ht="30.75" customHeight="1" outlineLevel="1">
      <c r="A33" s="16"/>
      <c r="B33" s="188">
        <v>6</v>
      </c>
      <c r="C33" s="284" t="s">
        <v>1172</v>
      </c>
      <c r="D33" s="60" t="s">
        <v>286</v>
      </c>
      <c r="E33" s="60"/>
      <c r="F33" s="60"/>
      <c r="G33" s="60"/>
      <c r="H33" s="60"/>
      <c r="I33" s="60"/>
      <c r="J33" s="60"/>
      <c r="K33" s="60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"/>
    </row>
    <row r="34" spans="1:33" ht="24.75" customHeight="1" outlineLevel="1">
      <c r="A34" s="16"/>
      <c r="B34" s="331"/>
      <c r="C34" s="284" t="s">
        <v>1173</v>
      </c>
      <c r="D34" s="286" t="s">
        <v>1165</v>
      </c>
      <c r="E34" s="60"/>
      <c r="F34" s="60"/>
      <c r="G34" s="60"/>
      <c r="H34" s="60"/>
      <c r="I34" s="60"/>
      <c r="J34" s="60"/>
      <c r="K34" s="60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"/>
    </row>
    <row r="35" spans="1:33" ht="15.75" customHeight="1" outlineLevel="1">
      <c r="A35" s="16"/>
      <c r="B35" s="188">
        <v>7</v>
      </c>
      <c r="C35" s="284" t="s">
        <v>1174</v>
      </c>
      <c r="D35" s="60" t="s">
        <v>286</v>
      </c>
      <c r="E35" s="60"/>
      <c r="F35" s="60"/>
      <c r="G35" s="60"/>
      <c r="H35" s="60"/>
      <c r="I35" s="60"/>
      <c r="J35" s="60"/>
      <c r="K35" s="60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"/>
    </row>
    <row r="36" spans="1:33" ht="15.75" customHeight="1" outlineLevel="1">
      <c r="A36" s="16"/>
      <c r="B36" s="331"/>
      <c r="C36" s="284" t="s">
        <v>1175</v>
      </c>
      <c r="D36" s="286" t="s">
        <v>1165</v>
      </c>
      <c r="E36" s="60"/>
      <c r="F36" s="60"/>
      <c r="G36" s="60"/>
      <c r="H36" s="60"/>
      <c r="I36" s="60"/>
      <c r="J36" s="60"/>
      <c r="K36" s="60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"/>
    </row>
    <row r="37" spans="1:33" ht="15.75" customHeight="1" outlineLevel="1">
      <c r="A37" s="16"/>
      <c r="B37" s="188">
        <v>8</v>
      </c>
      <c r="C37" s="284" t="s">
        <v>1176</v>
      </c>
      <c r="D37" s="60" t="s">
        <v>286</v>
      </c>
      <c r="E37" s="60"/>
      <c r="F37" s="60"/>
      <c r="G37" s="60"/>
      <c r="H37" s="60"/>
      <c r="I37" s="60"/>
      <c r="J37" s="60"/>
      <c r="K37" s="60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"/>
    </row>
    <row r="38" spans="1:33" ht="15.75" customHeight="1" outlineLevel="1">
      <c r="A38" s="16"/>
      <c r="B38" s="331"/>
      <c r="C38" s="284" t="s">
        <v>1177</v>
      </c>
      <c r="D38" s="286" t="s">
        <v>1165</v>
      </c>
      <c r="E38" s="60"/>
      <c r="F38" s="60"/>
      <c r="G38" s="60"/>
      <c r="H38" s="60"/>
      <c r="I38" s="60"/>
      <c r="J38" s="60"/>
      <c r="K38" s="60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"/>
    </row>
    <row r="39" spans="1:33" ht="15.75" customHeight="1" outlineLevel="1">
      <c r="A39" s="16"/>
      <c r="B39" s="188">
        <v>9</v>
      </c>
      <c r="C39" s="284" t="s">
        <v>1178</v>
      </c>
      <c r="D39" s="60" t="s">
        <v>286</v>
      </c>
      <c r="E39" s="60"/>
      <c r="F39" s="60"/>
      <c r="G39" s="60"/>
      <c r="H39" s="60"/>
      <c r="I39" s="60"/>
      <c r="J39" s="60"/>
      <c r="K39" s="60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"/>
    </row>
    <row r="40" spans="1:33" ht="15.75" customHeight="1" outlineLevel="1">
      <c r="A40" s="16"/>
      <c r="B40" s="331"/>
      <c r="C40" s="284" t="s">
        <v>1179</v>
      </c>
      <c r="D40" s="286" t="s">
        <v>1165</v>
      </c>
      <c r="E40" s="60"/>
      <c r="F40" s="60"/>
      <c r="G40" s="60"/>
      <c r="H40" s="60"/>
      <c r="I40" s="60"/>
      <c r="J40" s="60"/>
      <c r="K40" s="60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"/>
    </row>
    <row r="41" spans="1:33" ht="26.25" customHeight="1" outlineLevel="1">
      <c r="A41" s="16"/>
      <c r="B41" s="188">
        <v>10</v>
      </c>
      <c r="C41" s="284" t="s">
        <v>1180</v>
      </c>
      <c r="D41" s="60" t="s">
        <v>286</v>
      </c>
      <c r="E41" s="60"/>
      <c r="F41" s="60"/>
      <c r="G41" s="60"/>
      <c r="H41" s="60"/>
      <c r="I41" s="60"/>
      <c r="J41" s="60"/>
      <c r="K41" s="60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"/>
    </row>
    <row r="42" spans="1:33" ht="15.75" customHeight="1" outlineLevel="1">
      <c r="A42" s="16"/>
      <c r="B42" s="331"/>
      <c r="C42" s="284" t="s">
        <v>1181</v>
      </c>
      <c r="D42" s="286" t="s">
        <v>1165</v>
      </c>
      <c r="E42" s="60"/>
      <c r="F42" s="60"/>
      <c r="G42" s="60"/>
      <c r="H42" s="60"/>
      <c r="I42" s="60"/>
      <c r="J42" s="60"/>
      <c r="K42" s="60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"/>
    </row>
    <row r="43" spans="1:33" ht="30.75" customHeight="1" outlineLevel="1">
      <c r="A43" s="16"/>
      <c r="B43" s="236">
        <v>11</v>
      </c>
      <c r="C43" s="284" t="s">
        <v>1182</v>
      </c>
      <c r="D43" s="60" t="s">
        <v>286</v>
      </c>
      <c r="E43" s="60"/>
      <c r="F43" s="60"/>
      <c r="G43" s="60"/>
      <c r="H43" s="60"/>
      <c r="I43" s="60"/>
      <c r="J43" s="60"/>
      <c r="K43" s="60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"/>
    </row>
    <row r="44" spans="1:33" ht="25.5" outlineLevel="1">
      <c r="A44" s="16"/>
      <c r="B44" s="332"/>
      <c r="C44" s="284" t="s">
        <v>1183</v>
      </c>
      <c r="D44" s="286" t="s">
        <v>1165</v>
      </c>
      <c r="E44" s="60"/>
      <c r="F44" s="60"/>
      <c r="G44" s="60"/>
      <c r="H44" s="60"/>
      <c r="I44" s="60"/>
      <c r="J44" s="60"/>
      <c r="K44" s="60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"/>
    </row>
    <row r="45" spans="1:33" ht="15.75" customHeight="1" outlineLevel="1">
      <c r="A45" s="16"/>
      <c r="B45" s="16"/>
      <c r="C45" s="16"/>
      <c r="D45" s="1"/>
      <c r="E45" s="1"/>
      <c r="F45" s="1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"/>
    </row>
    <row r="46" spans="1:33" ht="15.75" customHeight="1" outlineLevel="1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"/>
    </row>
    <row r="47" spans="1:33" ht="15.75" customHeight="1" outlineLevel="1">
      <c r="A47" s="164" t="s">
        <v>35</v>
      </c>
      <c r="B47" s="15" t="s">
        <v>1184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"/>
    </row>
    <row r="48" spans="1:33" ht="78" customHeight="1" outlineLevel="1">
      <c r="A48" s="16"/>
      <c r="B48" s="60" t="s">
        <v>10</v>
      </c>
      <c r="C48" s="60" t="s">
        <v>1185</v>
      </c>
      <c r="D48" s="60" t="s">
        <v>901</v>
      </c>
      <c r="E48" s="60" t="s">
        <v>1186</v>
      </c>
      <c r="F48" s="60" t="s">
        <v>1187</v>
      </c>
      <c r="G48" s="60" t="s">
        <v>1188</v>
      </c>
      <c r="H48" s="60" t="s">
        <v>1189</v>
      </c>
      <c r="I48" s="60" t="s">
        <v>1190</v>
      </c>
      <c r="J48" s="18" t="s">
        <v>1191</v>
      </c>
      <c r="K48" s="60" t="s">
        <v>1192</v>
      </c>
      <c r="L48" s="60" t="s">
        <v>1193</v>
      </c>
      <c r="M48" s="60" t="s">
        <v>1194</v>
      </c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"/>
    </row>
    <row r="49" spans="1:33" ht="69.75" customHeight="1" outlineLevel="1">
      <c r="A49" s="16"/>
      <c r="B49" s="60">
        <v>1</v>
      </c>
      <c r="C49" s="200" t="s">
        <v>1689</v>
      </c>
      <c r="D49" s="200">
        <v>1978</v>
      </c>
      <c r="E49" s="200" t="s">
        <v>1195</v>
      </c>
      <c r="F49" s="200" t="s">
        <v>1196</v>
      </c>
      <c r="G49" s="200"/>
      <c r="H49" s="200" t="s">
        <v>1197</v>
      </c>
      <c r="I49" s="200" t="s">
        <v>1198</v>
      </c>
      <c r="J49" s="200" t="s">
        <v>1199</v>
      </c>
      <c r="K49" s="200" t="s">
        <v>5</v>
      </c>
      <c r="L49" s="200" t="s">
        <v>5</v>
      </c>
      <c r="M49" s="200" t="s">
        <v>5</v>
      </c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"/>
    </row>
    <row r="50" spans="1:33" ht="12.75" customHeight="1" outlineLevel="1">
      <c r="A50" s="16"/>
      <c r="B50" s="60">
        <v>2</v>
      </c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"/>
    </row>
    <row r="51" spans="1:33" ht="11.25" customHeight="1" outlineLevel="1">
      <c r="A51" s="16"/>
      <c r="B51" s="60">
        <v>3</v>
      </c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"/>
    </row>
    <row r="52" spans="1:33" ht="10.5" customHeight="1" outlineLevel="1">
      <c r="A52" s="16"/>
      <c r="B52" s="60" t="s">
        <v>222</v>
      </c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"/>
    </row>
    <row r="53" spans="1:33" ht="15.75" customHeight="1" outlineLevel="1">
      <c r="A53" s="16"/>
      <c r="B53" s="60" t="s">
        <v>1200</v>
      </c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"/>
    </row>
    <row r="54" spans="1:33" ht="15.75" customHeight="1" outlineLevel="1">
      <c r="A54" s="16"/>
      <c r="B54" s="6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"/>
    </row>
    <row r="55" spans="1:33" ht="15.75" customHeight="1" outlineLevel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"/>
    </row>
    <row r="56" spans="1:33" ht="15.75" customHeight="1" outlineLevel="1">
      <c r="A56" s="164" t="s">
        <v>208</v>
      </c>
      <c r="B56" s="15" t="s">
        <v>1201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"/>
    </row>
    <row r="57" spans="1:33" ht="15.75" customHeight="1" outlineLevel="1">
      <c r="A57" s="16"/>
      <c r="B57" s="60" t="s">
        <v>10</v>
      </c>
      <c r="C57" s="17" t="s">
        <v>12</v>
      </c>
      <c r="D57" s="60" t="s">
        <v>26</v>
      </c>
      <c r="E57" s="60" t="s">
        <v>855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"/>
    </row>
    <row r="58" spans="1:33" ht="15.75" customHeight="1" outlineLevel="1">
      <c r="A58" s="16"/>
      <c r="B58" s="60">
        <v>1</v>
      </c>
      <c r="C58" s="287" t="s">
        <v>1202</v>
      </c>
      <c r="D58" s="60" t="s">
        <v>649</v>
      </c>
      <c r="E58" s="60" t="s">
        <v>5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"/>
    </row>
    <row r="59" spans="1:33" ht="15.75" customHeight="1" outlineLevel="1">
      <c r="A59" s="16"/>
      <c r="B59" s="60">
        <v>2</v>
      </c>
      <c r="C59" s="19" t="s">
        <v>1203</v>
      </c>
      <c r="D59" s="60" t="s">
        <v>649</v>
      </c>
      <c r="E59" s="60">
        <v>2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"/>
    </row>
    <row r="60" spans="1:33" ht="15.75" customHeight="1" outlineLevel="1">
      <c r="A60" s="16"/>
      <c r="B60" s="60">
        <v>3</v>
      </c>
      <c r="C60" s="19" t="s">
        <v>1204</v>
      </c>
      <c r="D60" s="60" t="s">
        <v>649</v>
      </c>
      <c r="E60" s="60" t="s">
        <v>5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"/>
    </row>
    <row r="61" spans="1:33" ht="15.75" customHeight="1" outlineLevel="1">
      <c r="A61" s="16"/>
      <c r="B61" s="60">
        <v>4</v>
      </c>
      <c r="C61" s="19" t="s">
        <v>1205</v>
      </c>
      <c r="D61" s="60" t="s">
        <v>649</v>
      </c>
      <c r="E61" s="60">
        <v>3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"/>
    </row>
    <row r="62" spans="1:33" ht="15.75" customHeight="1" outlineLevel="1">
      <c r="A62" s="16"/>
      <c r="B62" s="60">
        <v>5</v>
      </c>
      <c r="C62" s="19" t="s">
        <v>1206</v>
      </c>
      <c r="D62" s="60" t="s">
        <v>649</v>
      </c>
      <c r="E62" s="60">
        <v>1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"/>
    </row>
    <row r="63" spans="1:33" ht="15.75" customHeight="1" outlineLevel="1">
      <c r="A63" s="16"/>
      <c r="B63" s="60">
        <v>6</v>
      </c>
      <c r="C63" s="19" t="s">
        <v>1207</v>
      </c>
      <c r="D63" s="60" t="s">
        <v>649</v>
      </c>
      <c r="E63" s="60">
        <v>1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"/>
    </row>
    <row r="64" spans="1:33" ht="15.75" customHeight="1" outlineLevel="1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"/>
    </row>
    <row r="65" spans="1:33" ht="12.75" customHeight="1" outlineLevel="1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"/>
    </row>
    <row r="66" spans="1:33" ht="15.75" customHeight="1">
      <c r="A66" s="119" t="s">
        <v>94</v>
      </c>
      <c r="B66" s="119" t="s">
        <v>223</v>
      </c>
      <c r="C66" s="120" t="s">
        <v>224</v>
      </c>
      <c r="D66" s="121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"/>
    </row>
    <row r="67" spans="1:33" ht="15.75" customHeight="1" outlineLevel="1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"/>
    </row>
    <row r="68" spans="1:33" ht="15.75" customHeight="1" outlineLevel="1">
      <c r="A68" s="22" t="s">
        <v>67</v>
      </c>
      <c r="B68" s="15" t="s">
        <v>974</v>
      </c>
      <c r="C68" s="333"/>
      <c r="D68" s="1"/>
      <c r="E68" s="252" t="s">
        <v>714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5.75" customHeight="1" outlineLevel="1">
      <c r="A69" s="124"/>
      <c r="B69" s="60" t="s">
        <v>10</v>
      </c>
      <c r="C69" s="60" t="s">
        <v>12</v>
      </c>
      <c r="D69" s="60" t="s">
        <v>26</v>
      </c>
      <c r="E69" s="60">
        <v>2017</v>
      </c>
      <c r="F69" s="60">
        <v>2018</v>
      </c>
      <c r="G69" s="60">
        <v>2019</v>
      </c>
      <c r="H69" s="60">
        <v>2020</v>
      </c>
      <c r="I69" s="60">
        <v>2021</v>
      </c>
      <c r="J69" s="60">
        <v>2022</v>
      </c>
      <c r="K69" s="60">
        <v>2023</v>
      </c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</row>
    <row r="70" spans="1:33" ht="15.75" customHeight="1" outlineLevel="1">
      <c r="A70" s="124"/>
      <c r="B70" s="17">
        <v>1</v>
      </c>
      <c r="C70" s="126" t="s">
        <v>794</v>
      </c>
      <c r="D70" s="17" t="s">
        <v>228</v>
      </c>
      <c r="E70" s="358" t="e">
        <f>#REF!</f>
        <v>#REF!</v>
      </c>
      <c r="F70" s="358" t="e">
        <f>#REF!</f>
        <v>#REF!</v>
      </c>
      <c r="G70" s="358" t="e">
        <f>#REF!</f>
        <v>#REF!</v>
      </c>
      <c r="H70" s="358" t="e">
        <f>#REF!</f>
        <v>#REF!</v>
      </c>
      <c r="I70" s="358" t="e">
        <f>#REF!</f>
        <v>#REF!</v>
      </c>
      <c r="J70" s="358" t="e">
        <f>#REF!</f>
        <v>#REF!</v>
      </c>
      <c r="K70" s="358" t="e">
        <f>#REF!</f>
        <v>#REF!</v>
      </c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</row>
    <row r="71" spans="1:33" ht="15.75" customHeight="1" outlineLevel="1">
      <c r="A71" s="253"/>
      <c r="B71" s="254" t="s">
        <v>716</v>
      </c>
      <c r="C71" s="255" t="s">
        <v>717</v>
      </c>
      <c r="D71" s="254" t="s">
        <v>228</v>
      </c>
      <c r="E71" s="256"/>
      <c r="F71" s="256"/>
      <c r="G71" s="256"/>
      <c r="H71" s="256"/>
      <c r="I71" s="256"/>
      <c r="J71" s="256"/>
      <c r="K71" s="256"/>
      <c r="L71" s="253"/>
      <c r="M71" s="253"/>
      <c r="N71" s="253"/>
      <c r="O71" s="253"/>
      <c r="P71" s="253"/>
      <c r="Q71" s="253"/>
      <c r="R71" s="253"/>
      <c r="S71" s="253"/>
      <c r="T71" s="253"/>
      <c r="U71" s="253"/>
      <c r="V71" s="253"/>
      <c r="W71" s="253"/>
      <c r="X71" s="253"/>
      <c r="Y71" s="253"/>
      <c r="Z71" s="253"/>
      <c r="AA71" s="253"/>
      <c r="AB71" s="253"/>
      <c r="AC71" s="253"/>
      <c r="AD71" s="253"/>
      <c r="AE71" s="253"/>
      <c r="AF71" s="253"/>
      <c r="AG71" s="253"/>
    </row>
    <row r="72" spans="1:33" ht="15.75" customHeight="1" outlineLevel="1">
      <c r="A72" s="124"/>
      <c r="B72" s="17">
        <v>2</v>
      </c>
      <c r="C72" s="126" t="s">
        <v>230</v>
      </c>
      <c r="D72" s="17" t="s">
        <v>1208</v>
      </c>
      <c r="E72" s="130"/>
      <c r="F72" s="130"/>
      <c r="G72" s="130"/>
      <c r="H72" s="130"/>
      <c r="I72" s="130"/>
      <c r="J72" s="130"/>
      <c r="K72" s="130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</row>
    <row r="73" spans="1:33" ht="15.75" customHeight="1" outlineLevel="1">
      <c r="A73" s="124"/>
      <c r="B73" s="17">
        <v>3</v>
      </c>
      <c r="C73" s="171" t="s">
        <v>322</v>
      </c>
      <c r="D73" s="159" t="s">
        <v>5</v>
      </c>
      <c r="E73" s="159" t="s">
        <v>5</v>
      </c>
      <c r="F73" s="159" t="s">
        <v>5</v>
      </c>
      <c r="G73" s="159" t="s">
        <v>5</v>
      </c>
      <c r="H73" s="159" t="s">
        <v>5</v>
      </c>
      <c r="I73" s="159" t="s">
        <v>5</v>
      </c>
      <c r="J73" s="159" t="s">
        <v>5</v>
      </c>
      <c r="K73" s="159" t="s">
        <v>5</v>
      </c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</row>
    <row r="74" spans="1:33" ht="15.75" customHeight="1" outlineLevel="1">
      <c r="A74" s="124"/>
      <c r="B74" s="17">
        <v>4</v>
      </c>
      <c r="C74" s="126" t="s">
        <v>233</v>
      </c>
      <c r="D74" s="130" t="s">
        <v>5</v>
      </c>
      <c r="E74" s="130" t="s">
        <v>5</v>
      </c>
      <c r="F74" s="130" t="s">
        <v>5</v>
      </c>
      <c r="G74" s="130" t="s">
        <v>5</v>
      </c>
      <c r="H74" s="130" t="s">
        <v>5</v>
      </c>
      <c r="I74" s="130" t="s">
        <v>5</v>
      </c>
      <c r="J74" s="130" t="s">
        <v>5</v>
      </c>
      <c r="K74" s="130" t="s">
        <v>5</v>
      </c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</row>
    <row r="75" spans="1:33" ht="15.75" customHeight="1" outlineLevel="2">
      <c r="A75" s="124"/>
      <c r="B75" s="17"/>
      <c r="C75" s="134" t="s">
        <v>235</v>
      </c>
      <c r="D75" s="130" t="s">
        <v>236</v>
      </c>
      <c r="E75" s="130">
        <f>('[2]КП Жилсервіс'!E9+'[2]КП Жилсервіс'!E10)*'[2]КП Жилсервіс'!$M$9</f>
        <v>258.45000000000005</v>
      </c>
      <c r="F75" s="130">
        <f>('[2]КП Жилсервіс'!F9+'[2]КП Жилсервіс'!F10)*'[2]КП Жилсервіс'!$M$9</f>
        <v>271.5</v>
      </c>
      <c r="G75" s="130">
        <f>('[2]КП Жилсервіс'!G9+'[2]КП Жилсервіс'!G10)*'[2]КП Жилсервіс'!$M$9</f>
        <v>237</v>
      </c>
      <c r="H75" s="130">
        <f>('[2]КП Жилсервіс'!H9+'[2]КП Жилсервіс'!H10)*'[2]КП Жилсервіс'!$M$9</f>
        <v>343.5</v>
      </c>
      <c r="I75" s="130">
        <f>('[2]КП Жилсервіс'!I9+'[2]КП Жилсервіс'!I10)*'[2]КП Жилсервіс'!$M$9</f>
        <v>238.04999999999998</v>
      </c>
      <c r="J75" s="130">
        <f>('[2]КП Жилсервіс'!J9+'[2]КП Жилсервіс'!J10)*'[2]КП Жилсервіс'!$M$9</f>
        <v>303.75</v>
      </c>
      <c r="K75" s="130">
        <f>('[2]КП Жилсервіс'!K9+'[2]КП Жилсервіс'!K10)*'[2]КП Жилсервіс'!$M$9</f>
        <v>259.27499999999998</v>
      </c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</row>
    <row r="76" spans="1:33" ht="15.75" customHeight="1" outlineLevel="2">
      <c r="A76" s="124"/>
      <c r="B76" s="17"/>
      <c r="C76" s="134" t="s">
        <v>237</v>
      </c>
      <c r="D76" s="130" t="s">
        <v>236</v>
      </c>
      <c r="E76" s="130"/>
      <c r="F76" s="130"/>
      <c r="G76" s="130"/>
      <c r="H76" s="130"/>
      <c r="I76" s="130"/>
      <c r="J76" s="130"/>
      <c r="K76" s="130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</row>
    <row r="77" spans="1:33" ht="15.75" customHeight="1" outlineLevel="2">
      <c r="A77" s="124"/>
      <c r="B77" s="17"/>
      <c r="C77" s="134" t="s">
        <v>238</v>
      </c>
      <c r="D77" s="130" t="s">
        <v>236</v>
      </c>
      <c r="E77" s="130"/>
      <c r="F77" s="130"/>
      <c r="G77" s="130"/>
      <c r="H77" s="130"/>
      <c r="I77" s="130"/>
      <c r="J77" s="130"/>
      <c r="K77" s="130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</row>
    <row r="78" spans="1:33" ht="15.75" customHeight="1" outlineLevel="2">
      <c r="A78" s="124"/>
      <c r="B78" s="17"/>
      <c r="C78" s="134" t="s">
        <v>239</v>
      </c>
      <c r="D78" s="130" t="s">
        <v>236</v>
      </c>
      <c r="E78" s="130"/>
      <c r="F78" s="130"/>
      <c r="G78" s="130"/>
      <c r="H78" s="130"/>
      <c r="I78" s="130"/>
      <c r="J78" s="130"/>
      <c r="K78" s="130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</row>
    <row r="79" spans="1:33" ht="15.75" customHeight="1" outlineLevel="2">
      <c r="A79" s="124"/>
      <c r="B79" s="17"/>
      <c r="C79" s="134" t="s">
        <v>240</v>
      </c>
      <c r="D79" s="130" t="s">
        <v>236</v>
      </c>
      <c r="E79" s="130"/>
      <c r="F79" s="130"/>
      <c r="G79" s="130"/>
      <c r="H79" s="130"/>
      <c r="I79" s="130"/>
      <c r="J79" s="130"/>
      <c r="K79" s="130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</row>
    <row r="80" spans="1:33" ht="15.75" customHeight="1" outlineLevel="2">
      <c r="A80" s="124"/>
      <c r="B80" s="17"/>
      <c r="C80" s="134" t="s">
        <v>241</v>
      </c>
      <c r="D80" s="130" t="s">
        <v>236</v>
      </c>
      <c r="E80" s="130"/>
      <c r="F80" s="130"/>
      <c r="G80" s="130"/>
      <c r="H80" s="130"/>
      <c r="I80" s="130"/>
      <c r="J80" s="130"/>
      <c r="K80" s="130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</row>
    <row r="81" spans="1:33" ht="15.75" customHeight="1" outlineLevel="2">
      <c r="A81" s="124"/>
      <c r="B81" s="17"/>
      <c r="C81" s="134" t="s">
        <v>242</v>
      </c>
      <c r="D81" s="130" t="s">
        <v>236</v>
      </c>
      <c r="E81" s="130"/>
      <c r="F81" s="130"/>
      <c r="G81" s="130"/>
      <c r="H81" s="130"/>
      <c r="I81" s="130"/>
      <c r="J81" s="130"/>
      <c r="K81" s="130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</row>
    <row r="82" spans="1:33" ht="15.75" customHeight="1" outlineLevel="2">
      <c r="A82" s="124"/>
      <c r="B82" s="17"/>
      <c r="C82" s="134" t="s">
        <v>243</v>
      </c>
      <c r="D82" s="130" t="s">
        <v>236</v>
      </c>
      <c r="E82" s="130"/>
      <c r="F82" s="130"/>
      <c r="G82" s="130"/>
      <c r="H82" s="130"/>
      <c r="I82" s="130"/>
      <c r="J82" s="130"/>
      <c r="K82" s="130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</row>
    <row r="83" spans="1:33" ht="15.75" customHeight="1" outlineLevel="2">
      <c r="A83" s="124"/>
      <c r="B83" s="17"/>
      <c r="C83" s="134" t="s">
        <v>244</v>
      </c>
      <c r="D83" s="130" t="s">
        <v>236</v>
      </c>
      <c r="E83" s="130"/>
      <c r="F83" s="130"/>
      <c r="G83" s="130"/>
      <c r="H83" s="130"/>
      <c r="I83" s="130"/>
      <c r="J83" s="130"/>
      <c r="K83" s="130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</row>
    <row r="84" spans="1:33" ht="15.75" customHeight="1" outlineLevel="1">
      <c r="A84" s="124"/>
      <c r="B84" s="17">
        <v>5</v>
      </c>
      <c r="C84" s="126" t="s">
        <v>765</v>
      </c>
      <c r="D84" s="130" t="s">
        <v>5</v>
      </c>
      <c r="E84" s="130" t="s">
        <v>5</v>
      </c>
      <c r="F84" s="130" t="s">
        <v>5</v>
      </c>
      <c r="G84" s="130" t="s">
        <v>5</v>
      </c>
      <c r="H84" s="130" t="s">
        <v>5</v>
      </c>
      <c r="I84" s="130" t="s">
        <v>5</v>
      </c>
      <c r="J84" s="130" t="s">
        <v>5</v>
      </c>
      <c r="K84" s="130" t="s">
        <v>5</v>
      </c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</row>
    <row r="85" spans="1:33" ht="15.75" customHeight="1" outlineLevel="2">
      <c r="A85" s="124"/>
      <c r="B85" s="17"/>
      <c r="C85" s="134" t="s">
        <v>766</v>
      </c>
      <c r="D85" s="17" t="s">
        <v>1209</v>
      </c>
      <c r="E85" s="130"/>
      <c r="F85" s="130"/>
      <c r="G85" s="130"/>
      <c r="H85" s="130"/>
      <c r="I85" s="130"/>
      <c r="J85" s="130"/>
      <c r="K85" s="130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</row>
    <row r="86" spans="1:33" ht="15.75" customHeight="1" outlineLevel="2">
      <c r="A86" s="124"/>
      <c r="B86" s="17"/>
      <c r="C86" s="134" t="s">
        <v>977</v>
      </c>
      <c r="D86" s="17" t="s">
        <v>1210</v>
      </c>
      <c r="E86" s="130"/>
      <c r="F86" s="130"/>
      <c r="G86" s="130"/>
      <c r="H86" s="130"/>
      <c r="I86" s="130"/>
      <c r="J86" s="130"/>
      <c r="K86" s="130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</row>
    <row r="87" spans="1:33" ht="15.75" customHeight="1" outlineLevel="1">
      <c r="A87" s="124"/>
      <c r="B87" s="17">
        <v>6</v>
      </c>
      <c r="C87" s="126" t="s">
        <v>979</v>
      </c>
      <c r="D87" s="130" t="s">
        <v>5</v>
      </c>
      <c r="E87" s="130" t="s">
        <v>5</v>
      </c>
      <c r="F87" s="130" t="s">
        <v>5</v>
      </c>
      <c r="G87" s="130" t="s">
        <v>5</v>
      </c>
      <c r="H87" s="130" t="s">
        <v>5</v>
      </c>
      <c r="I87" s="130" t="s">
        <v>5</v>
      </c>
      <c r="J87" s="130" t="s">
        <v>5</v>
      </c>
      <c r="K87" s="130" t="s">
        <v>5</v>
      </c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</row>
    <row r="88" spans="1:33" ht="15.75" customHeight="1" outlineLevel="2">
      <c r="A88" s="124"/>
      <c r="B88" s="17"/>
      <c r="C88" s="134" t="s">
        <v>980</v>
      </c>
      <c r="D88" s="17" t="s">
        <v>721</v>
      </c>
      <c r="E88" s="130"/>
      <c r="F88" s="130"/>
      <c r="G88" s="130"/>
      <c r="H88" s="130"/>
      <c r="I88" s="130"/>
      <c r="J88" s="130"/>
      <c r="K88" s="130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</row>
    <row r="89" spans="1:33" ht="15.75" customHeight="1" outlineLevel="2">
      <c r="A89" s="124"/>
      <c r="B89" s="17"/>
      <c r="C89" s="134" t="s">
        <v>981</v>
      </c>
      <c r="D89" s="17" t="s">
        <v>721</v>
      </c>
      <c r="E89" s="130"/>
      <c r="F89" s="130"/>
      <c r="G89" s="130"/>
      <c r="H89" s="130"/>
      <c r="I89" s="130"/>
      <c r="J89" s="130"/>
      <c r="K89" s="130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</row>
    <row r="90" spans="1:33" ht="15.75" customHeight="1" outlineLevel="1">
      <c r="A90" s="124"/>
      <c r="B90" s="17">
        <v>7</v>
      </c>
      <c r="C90" s="126" t="s">
        <v>248</v>
      </c>
      <c r="D90" s="130" t="s">
        <v>5</v>
      </c>
      <c r="E90" s="130" t="s">
        <v>5</v>
      </c>
      <c r="F90" s="130" t="s">
        <v>5</v>
      </c>
      <c r="G90" s="130" t="s">
        <v>5</v>
      </c>
      <c r="H90" s="130" t="s">
        <v>5</v>
      </c>
      <c r="I90" s="130" t="s">
        <v>5</v>
      </c>
      <c r="J90" s="130" t="s">
        <v>5</v>
      </c>
      <c r="K90" s="130" t="s">
        <v>5</v>
      </c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</row>
    <row r="91" spans="1:33" ht="15.75" customHeight="1" outlineLevel="2">
      <c r="A91" s="124"/>
      <c r="B91" s="17"/>
      <c r="C91" s="134" t="s">
        <v>250</v>
      </c>
      <c r="D91" s="130" t="s">
        <v>236</v>
      </c>
      <c r="E91" s="130"/>
      <c r="F91" s="130"/>
      <c r="G91" s="130"/>
      <c r="H91" s="130"/>
      <c r="I91" s="130"/>
      <c r="J91" s="130"/>
      <c r="K91" s="130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</row>
    <row r="92" spans="1:33" ht="15.75" customHeight="1" outlineLevel="2">
      <c r="A92" s="124"/>
      <c r="B92" s="17"/>
      <c r="C92" s="134" t="s">
        <v>251</v>
      </c>
      <c r="D92" s="130" t="s">
        <v>236</v>
      </c>
      <c r="E92" s="130"/>
      <c r="F92" s="130"/>
      <c r="G92" s="130"/>
      <c r="H92" s="130"/>
      <c r="I92" s="130"/>
      <c r="J92" s="130"/>
      <c r="K92" s="130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</row>
    <row r="93" spans="1:33" ht="15.75" customHeight="1" outlineLevel="2">
      <c r="A93" s="124"/>
      <c r="B93" s="17"/>
      <c r="C93" s="134" t="s">
        <v>252</v>
      </c>
      <c r="D93" s="130" t="s">
        <v>236</v>
      </c>
      <c r="E93" s="130"/>
      <c r="F93" s="130"/>
      <c r="G93" s="130"/>
      <c r="H93" s="130"/>
      <c r="I93" s="130"/>
      <c r="J93" s="130"/>
      <c r="K93" s="130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</row>
    <row r="94" spans="1:33" ht="15.75" customHeight="1" outlineLevel="2">
      <c r="A94" s="124"/>
      <c r="B94" s="17"/>
      <c r="C94" s="134" t="s">
        <v>253</v>
      </c>
      <c r="D94" s="130" t="s">
        <v>236</v>
      </c>
      <c r="E94" s="130"/>
      <c r="F94" s="130"/>
      <c r="G94" s="130"/>
      <c r="H94" s="130"/>
      <c r="I94" s="130"/>
      <c r="J94" s="130"/>
      <c r="K94" s="130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</row>
    <row r="95" spans="1:33" ht="15.75" customHeight="1" outlineLevel="1">
      <c r="A95" s="124"/>
      <c r="B95" s="17">
        <v>8</v>
      </c>
      <c r="C95" s="171" t="s">
        <v>325</v>
      </c>
      <c r="D95" s="159" t="s">
        <v>5</v>
      </c>
      <c r="E95" s="159" t="s">
        <v>5</v>
      </c>
      <c r="F95" s="159" t="s">
        <v>5</v>
      </c>
      <c r="G95" s="159" t="s">
        <v>5</v>
      </c>
      <c r="H95" s="159" t="s">
        <v>5</v>
      </c>
      <c r="I95" s="159" t="s">
        <v>5</v>
      </c>
      <c r="J95" s="159" t="s">
        <v>5</v>
      </c>
      <c r="K95" s="159" t="s">
        <v>5</v>
      </c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</row>
    <row r="96" spans="1:33" ht="15.75" customHeight="1" outlineLevel="1">
      <c r="A96" s="124"/>
      <c r="B96" s="17">
        <v>9</v>
      </c>
      <c r="C96" s="126" t="s">
        <v>254</v>
      </c>
      <c r="D96" s="130" t="s">
        <v>5</v>
      </c>
      <c r="E96" s="130" t="s">
        <v>5</v>
      </c>
      <c r="F96" s="130" t="s">
        <v>5</v>
      </c>
      <c r="G96" s="130" t="s">
        <v>5</v>
      </c>
      <c r="H96" s="130" t="s">
        <v>5</v>
      </c>
      <c r="I96" s="130" t="s">
        <v>5</v>
      </c>
      <c r="J96" s="130" t="s">
        <v>5</v>
      </c>
      <c r="K96" s="130" t="s">
        <v>5</v>
      </c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</row>
    <row r="97" spans="1:33" ht="15.75" customHeight="1" outlineLevel="2">
      <c r="A97" s="124"/>
      <c r="B97" s="17"/>
      <c r="C97" s="134" t="s">
        <v>256</v>
      </c>
      <c r="D97" s="130" t="s">
        <v>236</v>
      </c>
      <c r="E97" s="130"/>
      <c r="F97" s="130"/>
      <c r="G97" s="130"/>
      <c r="H97" s="130"/>
      <c r="I97" s="130"/>
      <c r="J97" s="130"/>
      <c r="K97" s="130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</row>
    <row r="98" spans="1:33" ht="15.75" customHeight="1" outlineLevel="2">
      <c r="A98" s="124"/>
      <c r="B98" s="17"/>
      <c r="C98" s="134" t="s">
        <v>257</v>
      </c>
      <c r="D98" s="130" t="s">
        <v>236</v>
      </c>
      <c r="E98" s="130"/>
      <c r="F98" s="130"/>
      <c r="G98" s="130"/>
      <c r="H98" s="130"/>
      <c r="I98" s="130"/>
      <c r="J98" s="130"/>
      <c r="K98" s="130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</row>
    <row r="99" spans="1:33" ht="15.75" customHeight="1" outlineLevel="2">
      <c r="A99" s="124"/>
      <c r="B99" s="17"/>
      <c r="C99" s="134" t="s">
        <v>258</v>
      </c>
      <c r="D99" s="130" t="s">
        <v>236</v>
      </c>
      <c r="E99" s="130"/>
      <c r="F99" s="130"/>
      <c r="G99" s="130"/>
      <c r="H99" s="130"/>
      <c r="I99" s="130"/>
      <c r="J99" s="130"/>
      <c r="K99" s="130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</row>
    <row r="100" spans="1:33" ht="15.75" customHeight="1" outlineLevel="2">
      <c r="A100" s="124"/>
      <c r="B100" s="17"/>
      <c r="C100" s="134" t="s">
        <v>259</v>
      </c>
      <c r="D100" s="130" t="s">
        <v>236</v>
      </c>
      <c r="E100" s="130"/>
      <c r="F100" s="130"/>
      <c r="G100" s="130"/>
      <c r="H100" s="130"/>
      <c r="I100" s="130"/>
      <c r="J100" s="130"/>
      <c r="K100" s="130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</row>
    <row r="101" spans="1:33" ht="15.75" customHeight="1" outlineLevel="2">
      <c r="A101" s="124"/>
      <c r="B101" s="17"/>
      <c r="C101" s="134" t="s">
        <v>260</v>
      </c>
      <c r="D101" s="130" t="s">
        <v>236</v>
      </c>
      <c r="E101" s="130"/>
      <c r="F101" s="130"/>
      <c r="G101" s="130"/>
      <c r="H101" s="130"/>
      <c r="I101" s="130"/>
      <c r="J101" s="130"/>
      <c r="K101" s="130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</row>
    <row r="102" spans="1:33" ht="15.75" customHeight="1" outlineLevel="2">
      <c r="A102" s="124"/>
      <c r="B102" s="17"/>
      <c r="C102" s="134" t="s">
        <v>261</v>
      </c>
      <c r="D102" s="130" t="s">
        <v>236</v>
      </c>
      <c r="E102" s="130"/>
      <c r="F102" s="130"/>
      <c r="G102" s="130"/>
      <c r="H102" s="130"/>
      <c r="I102" s="130"/>
      <c r="J102" s="130"/>
      <c r="K102" s="130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</row>
    <row r="103" spans="1:33" ht="15.75" customHeight="1" outlineLevel="1">
      <c r="A103" s="124"/>
      <c r="B103" s="17">
        <v>10</v>
      </c>
      <c r="C103" s="126" t="s">
        <v>262</v>
      </c>
      <c r="D103" s="130" t="s">
        <v>5</v>
      </c>
      <c r="E103" s="130" t="s">
        <v>5</v>
      </c>
      <c r="F103" s="130" t="s">
        <v>5</v>
      </c>
      <c r="G103" s="130" t="s">
        <v>5</v>
      </c>
      <c r="H103" s="130" t="s">
        <v>5</v>
      </c>
      <c r="I103" s="130" t="s">
        <v>5</v>
      </c>
      <c r="J103" s="130" t="s">
        <v>5</v>
      </c>
      <c r="K103" s="130" t="s">
        <v>5</v>
      </c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</row>
    <row r="104" spans="1:33" ht="15.75" customHeight="1" outlineLevel="2">
      <c r="A104" s="124"/>
      <c r="B104" s="17"/>
      <c r="C104" s="134" t="s">
        <v>264</v>
      </c>
      <c r="D104" s="17" t="s">
        <v>236</v>
      </c>
      <c r="E104" s="130"/>
      <c r="F104" s="130"/>
      <c r="G104" s="130"/>
      <c r="H104" s="130"/>
      <c r="I104" s="130"/>
      <c r="J104" s="130"/>
      <c r="K104" s="130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</row>
    <row r="105" spans="1:33" ht="15.75" customHeight="1" outlineLevel="2">
      <c r="A105" s="124"/>
      <c r="B105" s="17"/>
      <c r="C105" s="134" t="s">
        <v>265</v>
      </c>
      <c r="D105" s="17" t="s">
        <v>236</v>
      </c>
      <c r="E105" s="130"/>
      <c r="F105" s="130"/>
      <c r="G105" s="130"/>
      <c r="H105" s="130"/>
      <c r="I105" s="130"/>
      <c r="J105" s="130"/>
      <c r="K105" s="130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</row>
    <row r="106" spans="1:33" ht="15.75" customHeight="1" outlineLevel="1">
      <c r="A106" s="124"/>
      <c r="B106" s="17">
        <v>11</v>
      </c>
      <c r="C106" s="126" t="s">
        <v>266</v>
      </c>
      <c r="D106" s="17" t="s">
        <v>267</v>
      </c>
      <c r="E106" s="130"/>
      <c r="F106" s="130"/>
      <c r="G106" s="130"/>
      <c r="H106" s="130"/>
      <c r="I106" s="130"/>
      <c r="J106" s="130"/>
      <c r="K106" s="130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</row>
    <row r="107" spans="1:33" ht="15.75" customHeight="1" outlineLevel="1">
      <c r="A107" s="124"/>
      <c r="B107" s="17">
        <v>12</v>
      </c>
      <c r="C107" s="171" t="s">
        <v>982</v>
      </c>
      <c r="D107" s="159" t="s">
        <v>5</v>
      </c>
      <c r="E107" s="159" t="s">
        <v>5</v>
      </c>
      <c r="F107" s="159" t="s">
        <v>5</v>
      </c>
      <c r="G107" s="159" t="s">
        <v>5</v>
      </c>
      <c r="H107" s="159" t="s">
        <v>5</v>
      </c>
      <c r="I107" s="159" t="s">
        <v>5</v>
      </c>
      <c r="J107" s="159" t="s">
        <v>5</v>
      </c>
      <c r="K107" s="159" t="s">
        <v>5</v>
      </c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</row>
    <row r="108" spans="1:33" ht="15.75" customHeight="1" outlineLevel="1">
      <c r="A108" s="124"/>
      <c r="B108" s="17">
        <v>13</v>
      </c>
      <c r="C108" s="126" t="s">
        <v>720</v>
      </c>
      <c r="D108" s="17" t="s">
        <v>721</v>
      </c>
      <c r="E108" s="130"/>
      <c r="F108" s="130"/>
      <c r="G108" s="130"/>
      <c r="H108" s="130"/>
      <c r="I108" s="130"/>
      <c r="J108" s="130"/>
      <c r="K108" s="130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</row>
    <row r="109" spans="1:33" ht="15.75" customHeight="1" outlineLevel="1">
      <c r="A109" s="124"/>
      <c r="B109" s="17">
        <v>14</v>
      </c>
      <c r="C109" s="126" t="s">
        <v>722</v>
      </c>
      <c r="D109" s="17" t="s">
        <v>721</v>
      </c>
      <c r="E109" s="130"/>
      <c r="F109" s="130"/>
      <c r="G109" s="130"/>
      <c r="H109" s="130"/>
      <c r="I109" s="130"/>
      <c r="J109" s="130"/>
      <c r="K109" s="130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</row>
    <row r="110" spans="1:33" ht="15.75" customHeight="1" outlineLevel="1">
      <c r="A110" s="124"/>
      <c r="B110" s="17">
        <v>15</v>
      </c>
      <c r="C110" s="126" t="s">
        <v>723</v>
      </c>
      <c r="D110" s="17" t="s">
        <v>721</v>
      </c>
      <c r="E110" s="130"/>
      <c r="F110" s="130"/>
      <c r="G110" s="130"/>
      <c r="H110" s="130"/>
      <c r="I110" s="130"/>
      <c r="J110" s="130"/>
      <c r="K110" s="130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</row>
    <row r="111" spans="1:33" ht="15.75" customHeight="1" outlineLevel="1">
      <c r="A111" s="124"/>
      <c r="B111" s="17">
        <v>16</v>
      </c>
      <c r="C111" s="126" t="s">
        <v>724</v>
      </c>
      <c r="D111" s="17" t="s">
        <v>1211</v>
      </c>
      <c r="E111" s="130"/>
      <c r="F111" s="130"/>
      <c r="G111" s="130"/>
      <c r="H111" s="130"/>
      <c r="I111" s="130"/>
      <c r="J111" s="130"/>
      <c r="K111" s="130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</row>
    <row r="112" spans="1:33" ht="15.75" customHeight="1" outlineLevel="1">
      <c r="A112" s="124"/>
      <c r="B112" s="17">
        <v>17</v>
      </c>
      <c r="C112" s="126" t="s">
        <v>327</v>
      </c>
      <c r="D112" s="17" t="s">
        <v>270</v>
      </c>
      <c r="E112" s="130"/>
      <c r="F112" s="130"/>
      <c r="G112" s="130"/>
      <c r="H112" s="130"/>
      <c r="I112" s="130"/>
      <c r="J112" s="130"/>
      <c r="K112" s="130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</row>
    <row r="113" spans="1:33" ht="15" customHeight="1" outlineLevel="1">
      <c r="A113" s="16"/>
      <c r="B113" s="1"/>
      <c r="C113" s="1"/>
      <c r="D113" s="1"/>
      <c r="E113" s="1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"/>
    </row>
    <row r="114" spans="1:33" ht="17.25" customHeight="1" outlineLevel="1">
      <c r="A114" s="22" t="s">
        <v>535</v>
      </c>
      <c r="B114" s="15" t="s">
        <v>1212</v>
      </c>
      <c r="C114" s="124"/>
      <c r="D114" s="16"/>
      <c r="E114" s="164"/>
      <c r="F114" s="16"/>
      <c r="G114" s="16"/>
      <c r="H114" s="16"/>
      <c r="I114" s="16"/>
      <c r="J114" s="16"/>
      <c r="K114" s="16"/>
      <c r="L114" s="124"/>
      <c r="M114" s="124"/>
      <c r="N114" s="124"/>
      <c r="O114" s="124"/>
      <c r="P114" s="124"/>
      <c r="Q114" s="124"/>
      <c r="R114" s="124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</row>
    <row r="115" spans="1:33" ht="15.75" customHeight="1" outlineLevel="1">
      <c r="A115" s="16"/>
      <c r="B115" s="60" t="s">
        <v>10</v>
      </c>
      <c r="C115" s="60" t="s">
        <v>301</v>
      </c>
      <c r="D115" s="60" t="s">
        <v>302</v>
      </c>
      <c r="E115" s="165" t="s">
        <v>303</v>
      </c>
      <c r="F115" s="165" t="s">
        <v>304</v>
      </c>
      <c r="G115" s="165" t="s">
        <v>305</v>
      </c>
      <c r="H115" s="165" t="s">
        <v>306</v>
      </c>
      <c r="I115" s="165" t="s">
        <v>307</v>
      </c>
      <c r="J115" s="165" t="s">
        <v>308</v>
      </c>
      <c r="K115" s="165" t="s">
        <v>309</v>
      </c>
      <c r="L115" s="124"/>
      <c r="M115" s="124"/>
      <c r="N115" s="124"/>
      <c r="O115" s="124"/>
      <c r="P115" s="124"/>
      <c r="Q115" s="124"/>
      <c r="R115" s="124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</row>
    <row r="116" spans="1:33" ht="15.75" customHeight="1" outlineLevel="1">
      <c r="A116" s="16"/>
      <c r="B116" s="17">
        <v>1</v>
      </c>
      <c r="C116" s="19" t="s">
        <v>310</v>
      </c>
      <c r="D116" s="17" t="s">
        <v>1213</v>
      </c>
      <c r="E116" s="166"/>
      <c r="F116" s="166"/>
      <c r="G116" s="166"/>
      <c r="H116" s="166"/>
      <c r="I116" s="166"/>
      <c r="J116" s="166"/>
      <c r="K116" s="166"/>
      <c r="L116" s="124"/>
      <c r="M116" s="124"/>
      <c r="N116" s="124"/>
      <c r="O116" s="124"/>
      <c r="P116" s="124"/>
      <c r="Q116" s="124"/>
      <c r="R116" s="124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</row>
    <row r="117" spans="1:33" ht="15.75" customHeight="1" outlineLevel="1">
      <c r="A117" s="16"/>
      <c r="B117" s="17">
        <v>2</v>
      </c>
      <c r="C117" s="19" t="s">
        <v>312</v>
      </c>
      <c r="D117" s="17" t="s">
        <v>228</v>
      </c>
      <c r="E117" s="166"/>
      <c r="F117" s="166"/>
      <c r="G117" s="166"/>
      <c r="H117" s="166"/>
      <c r="I117" s="166"/>
      <c r="J117" s="166"/>
      <c r="K117" s="166"/>
      <c r="L117" s="124"/>
      <c r="M117" s="124"/>
      <c r="N117" s="124"/>
      <c r="O117" s="124"/>
      <c r="P117" s="124"/>
      <c r="Q117" s="124"/>
      <c r="R117" s="124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</row>
    <row r="118" spans="1:33" ht="15.75" customHeight="1" outlineLevel="1">
      <c r="A118" s="16"/>
      <c r="B118" s="17">
        <v>3</v>
      </c>
      <c r="C118" s="19" t="s">
        <v>538</v>
      </c>
      <c r="D118" s="17" t="s">
        <v>228</v>
      </c>
      <c r="E118" s="166"/>
      <c r="F118" s="166"/>
      <c r="G118" s="166"/>
      <c r="H118" s="166"/>
      <c r="I118" s="166"/>
      <c r="J118" s="166"/>
      <c r="K118" s="166"/>
      <c r="L118" s="124"/>
      <c r="M118" s="124"/>
      <c r="N118" s="124"/>
      <c r="O118" s="124"/>
      <c r="P118" s="124"/>
      <c r="Q118" s="124"/>
      <c r="R118" s="124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</row>
    <row r="119" spans="1:33" ht="15.75" customHeight="1" outlineLevel="1">
      <c r="A119" s="16"/>
      <c r="B119" s="17">
        <v>4</v>
      </c>
      <c r="C119" s="19" t="s">
        <v>539</v>
      </c>
      <c r="D119" s="17" t="s">
        <v>228</v>
      </c>
      <c r="E119" s="166"/>
      <c r="F119" s="166"/>
      <c r="G119" s="166"/>
      <c r="H119" s="166"/>
      <c r="I119" s="166"/>
      <c r="J119" s="166"/>
      <c r="K119" s="166"/>
      <c r="L119" s="124"/>
      <c r="M119" s="124"/>
      <c r="N119" s="124"/>
      <c r="O119" s="124"/>
      <c r="P119" s="124"/>
      <c r="Q119" s="124"/>
      <c r="R119" s="124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</row>
    <row r="120" spans="1:33" ht="15.75" customHeight="1" outlineLevel="1">
      <c r="A120" s="16"/>
      <c r="B120" s="17">
        <v>5</v>
      </c>
      <c r="C120" s="19" t="s">
        <v>540</v>
      </c>
      <c r="D120" s="17" t="s">
        <v>228</v>
      </c>
      <c r="E120" s="166"/>
      <c r="F120" s="166"/>
      <c r="G120" s="166"/>
      <c r="H120" s="166"/>
      <c r="I120" s="166"/>
      <c r="J120" s="166"/>
      <c r="K120" s="166"/>
      <c r="L120" s="124"/>
      <c r="M120" s="124"/>
      <c r="N120" s="124"/>
      <c r="O120" s="124"/>
      <c r="P120" s="124"/>
      <c r="Q120" s="124"/>
      <c r="R120" s="124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</row>
    <row r="121" spans="1:33" ht="15.75" customHeight="1" outlineLevel="1">
      <c r="A121" s="16"/>
      <c r="B121" s="17">
        <v>6</v>
      </c>
      <c r="C121" s="19" t="s">
        <v>313</v>
      </c>
      <c r="D121" s="17" t="s">
        <v>1214</v>
      </c>
      <c r="E121" s="166"/>
      <c r="F121" s="166"/>
      <c r="G121" s="166"/>
      <c r="H121" s="166"/>
      <c r="I121" s="166"/>
      <c r="J121" s="166"/>
      <c r="K121" s="166"/>
      <c r="L121" s="124"/>
      <c r="M121" s="124"/>
      <c r="N121" s="124"/>
      <c r="O121" s="124"/>
      <c r="P121" s="124"/>
      <c r="Q121" s="124"/>
      <c r="R121" s="124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</row>
    <row r="122" spans="1:33" ht="15.75" customHeight="1" outlineLevel="1">
      <c r="A122" s="16"/>
      <c r="B122" s="17">
        <v>7</v>
      </c>
      <c r="C122" s="19" t="s">
        <v>315</v>
      </c>
      <c r="D122" s="17" t="s">
        <v>228</v>
      </c>
      <c r="E122" s="166"/>
      <c r="F122" s="166"/>
      <c r="G122" s="166"/>
      <c r="H122" s="166"/>
      <c r="I122" s="166"/>
      <c r="J122" s="166"/>
      <c r="K122" s="166"/>
      <c r="L122" s="124"/>
      <c r="M122" s="124"/>
      <c r="N122" s="124"/>
      <c r="O122" s="124"/>
      <c r="P122" s="124"/>
      <c r="Q122" s="124"/>
      <c r="R122" s="124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</row>
    <row r="123" spans="1:33" ht="15" customHeight="1" outlineLevel="1">
      <c r="A123" s="164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"/>
    </row>
    <row r="124" spans="1:33" ht="15" customHeight="1" outlineLevel="1">
      <c r="A124" s="164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"/>
    </row>
    <row r="125" spans="1:33" ht="15.75" customHeight="1">
      <c r="A125" s="295" t="s">
        <v>94</v>
      </c>
      <c r="B125" s="295" t="s">
        <v>316</v>
      </c>
      <c r="C125" s="296" t="s">
        <v>317</v>
      </c>
      <c r="D125" s="297"/>
      <c r="E125" s="297"/>
      <c r="F125" s="297"/>
      <c r="G125" s="297"/>
      <c r="H125" s="297"/>
      <c r="I125" s="297"/>
      <c r="J125" s="297"/>
      <c r="K125" s="297"/>
      <c r="L125" s="297"/>
      <c r="M125" s="297"/>
      <c r="N125" s="297"/>
      <c r="O125" s="297"/>
      <c r="P125" s="297"/>
      <c r="Q125" s="297"/>
      <c r="R125" s="297"/>
      <c r="S125" s="297"/>
      <c r="T125" s="297"/>
      <c r="U125" s="297"/>
      <c r="V125" s="297"/>
      <c r="W125" s="297"/>
      <c r="X125" s="297"/>
      <c r="Y125" s="297"/>
      <c r="Z125" s="297"/>
      <c r="AA125" s="297"/>
      <c r="AB125" s="297"/>
      <c r="AC125" s="297"/>
      <c r="AD125" s="297"/>
      <c r="AE125" s="297"/>
      <c r="AF125" s="297"/>
      <c r="AG125" s="297"/>
    </row>
    <row r="126" spans="1:33" ht="15" customHeight="1" outlineLevel="1">
      <c r="A126" s="164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"/>
    </row>
    <row r="127" spans="1:33" ht="15" customHeight="1" outlineLevel="1">
      <c r="A127" s="164" t="s">
        <v>272</v>
      </c>
      <c r="B127" s="15" t="s">
        <v>1215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"/>
    </row>
    <row r="128" spans="1:33" ht="15" customHeight="1" outlineLevel="1">
      <c r="A128" s="16"/>
      <c r="B128" s="60" t="s">
        <v>10</v>
      </c>
      <c r="C128" s="17" t="s">
        <v>12</v>
      </c>
      <c r="D128" s="60" t="s">
        <v>26</v>
      </c>
      <c r="E128" s="60">
        <v>2017</v>
      </c>
      <c r="F128" s="60">
        <v>2018</v>
      </c>
      <c r="G128" s="60">
        <v>2019</v>
      </c>
      <c r="H128" s="60">
        <v>2020</v>
      </c>
      <c r="I128" s="60">
        <v>2021</v>
      </c>
      <c r="J128" s="60">
        <v>2022</v>
      </c>
      <c r="K128" s="60">
        <v>2023</v>
      </c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"/>
    </row>
    <row r="129" spans="1:33" ht="15" customHeight="1" outlineLevel="1">
      <c r="A129" s="16"/>
      <c r="B129" s="60">
        <v>1</v>
      </c>
      <c r="C129" s="19" t="s">
        <v>1216</v>
      </c>
      <c r="D129" s="60" t="s">
        <v>38</v>
      </c>
      <c r="E129" s="60">
        <v>1.248</v>
      </c>
      <c r="F129" s="60">
        <v>1.44</v>
      </c>
      <c r="G129" s="60">
        <v>1.92</v>
      </c>
      <c r="H129" s="60">
        <v>3.24</v>
      </c>
      <c r="I129" s="60">
        <v>2.88</v>
      </c>
      <c r="J129" s="60">
        <v>3.24</v>
      </c>
      <c r="K129" s="60">
        <v>5.52</v>
      </c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"/>
    </row>
    <row r="130" spans="1:33" ht="15" customHeight="1" outlineLevel="1">
      <c r="A130" s="16"/>
      <c r="B130" s="60">
        <v>2</v>
      </c>
      <c r="C130" s="19" t="s">
        <v>646</v>
      </c>
      <c r="D130" s="60" t="s">
        <v>38</v>
      </c>
      <c r="E130" s="60">
        <v>7.1999999999999995E-2</v>
      </c>
      <c r="F130" s="60">
        <v>9.6000000000000002E-2</v>
      </c>
      <c r="G130" s="60">
        <v>0.108</v>
      </c>
      <c r="H130" s="60">
        <v>0.12</v>
      </c>
      <c r="I130" s="60">
        <v>0.12</v>
      </c>
      <c r="J130" s="60">
        <v>9.6000000000000002E-2</v>
      </c>
      <c r="K130" s="60">
        <v>0.36</v>
      </c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"/>
    </row>
    <row r="131" spans="1:33" ht="15.75" customHeight="1" outlineLevel="1">
      <c r="A131" s="16"/>
      <c r="B131" s="60">
        <v>3</v>
      </c>
      <c r="C131" s="19" t="s">
        <v>1217</v>
      </c>
      <c r="D131" s="60" t="s">
        <v>38</v>
      </c>
      <c r="E131" s="60">
        <v>0.36</v>
      </c>
      <c r="F131" s="60">
        <v>0.48</v>
      </c>
      <c r="G131" s="60">
        <v>0.5</v>
      </c>
      <c r="H131" s="60">
        <v>0.96</v>
      </c>
      <c r="I131" s="60">
        <v>1.08</v>
      </c>
      <c r="J131" s="60">
        <v>0.96</v>
      </c>
      <c r="K131" s="60">
        <v>1.8</v>
      </c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"/>
    </row>
    <row r="132" spans="1:33" ht="15" customHeight="1" outlineLevel="1">
      <c r="A132" s="16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"/>
    </row>
    <row r="133" spans="1:33" ht="15" customHeight="1" outlineLevel="1">
      <c r="A133" s="16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"/>
    </row>
    <row r="134" spans="1:33" ht="15.75" customHeight="1" outlineLevel="1">
      <c r="A134" s="22" t="s">
        <v>276</v>
      </c>
      <c r="B134" s="15" t="s">
        <v>997</v>
      </c>
      <c r="C134" s="333"/>
      <c r="D134" s="1"/>
      <c r="E134" s="252" t="s">
        <v>714</v>
      </c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5.75" customHeight="1" outlineLevel="1">
      <c r="A135" s="124"/>
      <c r="B135" s="60" t="s">
        <v>10</v>
      </c>
      <c r="C135" s="60" t="s">
        <v>12</v>
      </c>
      <c r="D135" s="60" t="s">
        <v>26</v>
      </c>
      <c r="E135" s="60">
        <v>2017</v>
      </c>
      <c r="F135" s="60">
        <v>2018</v>
      </c>
      <c r="G135" s="60">
        <v>2019</v>
      </c>
      <c r="H135" s="60">
        <v>2020</v>
      </c>
      <c r="I135" s="60">
        <v>2021</v>
      </c>
      <c r="J135" s="60">
        <v>2022</v>
      </c>
      <c r="K135" s="60">
        <v>2023</v>
      </c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</row>
    <row r="136" spans="1:33" ht="15.75" customHeight="1" outlineLevel="1">
      <c r="A136" s="124"/>
      <c r="B136" s="17">
        <v>1</v>
      </c>
      <c r="C136" s="126" t="s">
        <v>227</v>
      </c>
      <c r="D136" s="17" t="s">
        <v>320</v>
      </c>
      <c r="E136" s="131"/>
      <c r="F136" s="131"/>
      <c r="G136" s="131"/>
      <c r="H136" s="131"/>
      <c r="I136" s="131"/>
      <c r="J136" s="131"/>
      <c r="K136" s="131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</row>
    <row r="137" spans="1:33" ht="15.75" customHeight="1" outlineLevel="1">
      <c r="A137" s="124"/>
      <c r="B137" s="182" t="s">
        <v>716</v>
      </c>
      <c r="C137" s="269" t="s">
        <v>717</v>
      </c>
      <c r="D137" s="17" t="s">
        <v>320</v>
      </c>
      <c r="E137" s="131"/>
      <c r="F137" s="131"/>
      <c r="G137" s="131"/>
      <c r="H137" s="131"/>
      <c r="I137" s="131"/>
      <c r="J137" s="131"/>
      <c r="K137" s="131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</row>
    <row r="138" spans="1:33" ht="15.75" customHeight="1" outlineLevel="1">
      <c r="A138" s="124"/>
      <c r="B138" s="17">
        <v>2</v>
      </c>
      <c r="C138" s="126" t="s">
        <v>230</v>
      </c>
      <c r="D138" s="17" t="s">
        <v>1218</v>
      </c>
      <c r="E138" s="131"/>
      <c r="F138" s="131"/>
      <c r="G138" s="131"/>
      <c r="H138" s="131"/>
      <c r="I138" s="131"/>
      <c r="J138" s="131"/>
      <c r="K138" s="131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</row>
    <row r="139" spans="1:33" ht="15.75" customHeight="1" outlineLevel="1">
      <c r="A139" s="124"/>
      <c r="B139" s="17">
        <v>3</v>
      </c>
      <c r="C139" s="171" t="s">
        <v>322</v>
      </c>
      <c r="D139" s="159" t="s">
        <v>5</v>
      </c>
      <c r="E139" s="159" t="s">
        <v>5</v>
      </c>
      <c r="F139" s="159" t="s">
        <v>5</v>
      </c>
      <c r="G139" s="159" t="s">
        <v>5</v>
      </c>
      <c r="H139" s="159" t="s">
        <v>5</v>
      </c>
      <c r="I139" s="159" t="s">
        <v>5</v>
      </c>
      <c r="J139" s="159" t="s">
        <v>5</v>
      </c>
      <c r="K139" s="159" t="s">
        <v>5</v>
      </c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</row>
    <row r="140" spans="1:33" ht="15.75" customHeight="1" outlineLevel="1">
      <c r="A140" s="124"/>
      <c r="B140" s="17">
        <v>4</v>
      </c>
      <c r="C140" s="126" t="s">
        <v>233</v>
      </c>
      <c r="D140" s="131" t="s">
        <v>5</v>
      </c>
      <c r="E140" s="131" t="s">
        <v>5</v>
      </c>
      <c r="F140" s="131" t="s">
        <v>5</v>
      </c>
      <c r="G140" s="131" t="s">
        <v>5</v>
      </c>
      <c r="H140" s="131" t="s">
        <v>5</v>
      </c>
      <c r="I140" s="131" t="s">
        <v>5</v>
      </c>
      <c r="J140" s="131" t="s">
        <v>5</v>
      </c>
      <c r="K140" s="131" t="s">
        <v>5</v>
      </c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</row>
    <row r="141" spans="1:33" ht="15.75" customHeight="1" outlineLevel="2">
      <c r="A141" s="124"/>
      <c r="B141" s="17"/>
      <c r="C141" s="134" t="s">
        <v>235</v>
      </c>
      <c r="D141" s="17" t="s">
        <v>323</v>
      </c>
      <c r="E141" s="131"/>
      <c r="F141" s="131"/>
      <c r="G141" s="131"/>
      <c r="H141" s="131"/>
      <c r="I141" s="131"/>
      <c r="J141" s="131"/>
      <c r="K141" s="131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</row>
    <row r="142" spans="1:33" ht="15.75" customHeight="1" outlineLevel="2">
      <c r="A142" s="124"/>
      <c r="B142" s="17"/>
      <c r="C142" s="134" t="s">
        <v>237</v>
      </c>
      <c r="D142" s="17" t="s">
        <v>323</v>
      </c>
      <c r="E142" s="131"/>
      <c r="F142" s="131"/>
      <c r="G142" s="131"/>
      <c r="H142" s="131"/>
      <c r="I142" s="131"/>
      <c r="J142" s="131"/>
      <c r="K142" s="131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</row>
    <row r="143" spans="1:33" ht="15.75" customHeight="1" outlineLevel="2">
      <c r="A143" s="124"/>
      <c r="B143" s="17"/>
      <c r="C143" s="134" t="s">
        <v>238</v>
      </c>
      <c r="D143" s="17" t="s">
        <v>323</v>
      </c>
      <c r="E143" s="131"/>
      <c r="F143" s="131"/>
      <c r="G143" s="131"/>
      <c r="H143" s="131"/>
      <c r="I143" s="131"/>
      <c r="J143" s="131"/>
      <c r="K143" s="131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</row>
    <row r="144" spans="1:33" ht="15.75" customHeight="1" outlineLevel="2">
      <c r="A144" s="124"/>
      <c r="B144" s="17"/>
      <c r="C144" s="134" t="s">
        <v>239</v>
      </c>
      <c r="D144" s="17" t="s">
        <v>323</v>
      </c>
      <c r="E144" s="131"/>
      <c r="F144" s="131"/>
      <c r="G144" s="131"/>
      <c r="H144" s="131"/>
      <c r="I144" s="131"/>
      <c r="J144" s="131"/>
      <c r="K144" s="131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</row>
    <row r="145" spans="1:33" ht="15.75" customHeight="1" outlineLevel="2">
      <c r="A145" s="124"/>
      <c r="B145" s="17"/>
      <c r="C145" s="134" t="s">
        <v>240</v>
      </c>
      <c r="D145" s="17" t="s">
        <v>323</v>
      </c>
      <c r="E145" s="131"/>
      <c r="F145" s="131"/>
      <c r="G145" s="131"/>
      <c r="H145" s="131"/>
      <c r="I145" s="131"/>
      <c r="J145" s="131"/>
      <c r="K145" s="131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</row>
    <row r="146" spans="1:33" ht="15.75" customHeight="1" outlineLevel="2">
      <c r="A146" s="124"/>
      <c r="B146" s="17"/>
      <c r="C146" s="134" t="s">
        <v>241</v>
      </c>
      <c r="D146" s="17" t="s">
        <v>323</v>
      </c>
      <c r="E146" s="131"/>
      <c r="F146" s="131"/>
      <c r="G146" s="131"/>
      <c r="H146" s="131"/>
      <c r="I146" s="131"/>
      <c r="J146" s="131"/>
      <c r="K146" s="131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</row>
    <row r="147" spans="1:33" ht="15.75" customHeight="1" outlineLevel="2">
      <c r="A147" s="124"/>
      <c r="B147" s="17"/>
      <c r="C147" s="134" t="s">
        <v>242</v>
      </c>
      <c r="D147" s="17" t="s">
        <v>323</v>
      </c>
      <c r="E147" s="131"/>
      <c r="F147" s="131"/>
      <c r="G147" s="131"/>
      <c r="H147" s="131"/>
      <c r="I147" s="131"/>
      <c r="J147" s="131"/>
      <c r="K147" s="131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</row>
    <row r="148" spans="1:33" ht="15.75" customHeight="1" outlineLevel="2">
      <c r="A148" s="124"/>
      <c r="B148" s="17"/>
      <c r="C148" s="134" t="s">
        <v>243</v>
      </c>
      <c r="D148" s="17" t="s">
        <v>323</v>
      </c>
      <c r="E148" s="131"/>
      <c r="F148" s="131"/>
      <c r="G148" s="131"/>
      <c r="H148" s="131"/>
      <c r="I148" s="131"/>
      <c r="J148" s="131"/>
      <c r="K148" s="131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</row>
    <row r="149" spans="1:33" ht="15.75" customHeight="1" outlineLevel="2">
      <c r="A149" s="124"/>
      <c r="B149" s="17"/>
      <c r="C149" s="134" t="s">
        <v>244</v>
      </c>
      <c r="D149" s="17" t="s">
        <v>323</v>
      </c>
      <c r="E149" s="131"/>
      <c r="F149" s="131"/>
      <c r="G149" s="131"/>
      <c r="H149" s="131"/>
      <c r="I149" s="131"/>
      <c r="J149" s="131"/>
      <c r="K149" s="131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</row>
    <row r="150" spans="1:33" ht="15.75" customHeight="1" outlineLevel="1">
      <c r="A150" s="124"/>
      <c r="B150" s="17">
        <v>5</v>
      </c>
      <c r="C150" s="126" t="s">
        <v>765</v>
      </c>
      <c r="D150" s="131" t="s">
        <v>5</v>
      </c>
      <c r="E150" s="131" t="s">
        <v>5</v>
      </c>
      <c r="F150" s="131" t="s">
        <v>5</v>
      </c>
      <c r="G150" s="131" t="s">
        <v>5</v>
      </c>
      <c r="H150" s="131" t="s">
        <v>5</v>
      </c>
      <c r="I150" s="131" t="s">
        <v>5</v>
      </c>
      <c r="J150" s="131" t="s">
        <v>5</v>
      </c>
      <c r="K150" s="131" t="s">
        <v>5</v>
      </c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</row>
    <row r="151" spans="1:33" ht="15.75" customHeight="1" outlineLevel="2">
      <c r="A151" s="124"/>
      <c r="B151" s="17"/>
      <c r="C151" s="134" t="s">
        <v>766</v>
      </c>
      <c r="D151" s="17" t="s">
        <v>1219</v>
      </c>
      <c r="E151" s="131"/>
      <c r="F151" s="131"/>
      <c r="G151" s="131"/>
      <c r="H151" s="131"/>
      <c r="I151" s="131"/>
      <c r="J151" s="131"/>
      <c r="K151" s="131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</row>
    <row r="152" spans="1:33" ht="15.75" customHeight="1" outlineLevel="2">
      <c r="A152" s="124"/>
      <c r="B152" s="17"/>
      <c r="C152" s="134" t="s">
        <v>977</v>
      </c>
      <c r="D152" s="17" t="s">
        <v>1220</v>
      </c>
      <c r="E152" s="131"/>
      <c r="F152" s="131"/>
      <c r="G152" s="131"/>
      <c r="H152" s="131"/>
      <c r="I152" s="131"/>
      <c r="J152" s="131"/>
      <c r="K152" s="131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</row>
    <row r="153" spans="1:33" ht="15.75" customHeight="1" outlineLevel="1">
      <c r="A153" s="124"/>
      <c r="B153" s="17">
        <v>6</v>
      </c>
      <c r="C153" s="126" t="s">
        <v>979</v>
      </c>
      <c r="D153" s="131" t="s">
        <v>5</v>
      </c>
      <c r="E153" s="131" t="s">
        <v>5</v>
      </c>
      <c r="F153" s="131" t="s">
        <v>5</v>
      </c>
      <c r="G153" s="131" t="s">
        <v>5</v>
      </c>
      <c r="H153" s="131" t="s">
        <v>5</v>
      </c>
      <c r="I153" s="131" t="s">
        <v>5</v>
      </c>
      <c r="J153" s="131" t="s">
        <v>5</v>
      </c>
      <c r="K153" s="131" t="s">
        <v>5</v>
      </c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</row>
    <row r="154" spans="1:33" ht="15.75" customHeight="1" outlineLevel="2">
      <c r="A154" s="124"/>
      <c r="B154" s="17"/>
      <c r="C154" s="134" t="s">
        <v>980</v>
      </c>
      <c r="D154" s="17" t="s">
        <v>796</v>
      </c>
      <c r="E154" s="131"/>
      <c r="F154" s="131"/>
      <c r="G154" s="131"/>
      <c r="H154" s="131"/>
      <c r="I154" s="131"/>
      <c r="J154" s="131"/>
      <c r="K154" s="131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</row>
    <row r="155" spans="1:33" ht="15.75" customHeight="1" outlineLevel="2">
      <c r="A155" s="124"/>
      <c r="B155" s="17"/>
      <c r="C155" s="134" t="s">
        <v>981</v>
      </c>
      <c r="D155" s="17" t="s">
        <v>796</v>
      </c>
      <c r="E155" s="131"/>
      <c r="F155" s="131"/>
      <c r="G155" s="131"/>
      <c r="H155" s="131"/>
      <c r="I155" s="131"/>
      <c r="J155" s="131"/>
      <c r="K155" s="131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</row>
    <row r="156" spans="1:33" ht="15.75" customHeight="1" outlineLevel="1">
      <c r="A156" s="124"/>
      <c r="B156" s="17">
        <v>7</v>
      </c>
      <c r="C156" s="126" t="s">
        <v>248</v>
      </c>
      <c r="D156" s="131" t="s">
        <v>5</v>
      </c>
      <c r="E156" s="131" t="s">
        <v>5</v>
      </c>
      <c r="F156" s="131" t="s">
        <v>5</v>
      </c>
      <c r="G156" s="131" t="s">
        <v>5</v>
      </c>
      <c r="H156" s="131" t="s">
        <v>5</v>
      </c>
      <c r="I156" s="131" t="s">
        <v>5</v>
      </c>
      <c r="J156" s="131" t="s">
        <v>5</v>
      </c>
      <c r="K156" s="131" t="s">
        <v>5</v>
      </c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</row>
    <row r="157" spans="1:33" ht="15.75" customHeight="1" outlineLevel="2">
      <c r="A157" s="124"/>
      <c r="B157" s="17"/>
      <c r="C157" s="134" t="s">
        <v>250</v>
      </c>
      <c r="D157" s="17" t="s">
        <v>323</v>
      </c>
      <c r="E157" s="131"/>
      <c r="F157" s="131"/>
      <c r="G157" s="131"/>
      <c r="H157" s="131"/>
      <c r="I157" s="131"/>
      <c r="J157" s="131"/>
      <c r="K157" s="131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</row>
    <row r="158" spans="1:33" ht="15.75" customHeight="1" outlineLevel="2">
      <c r="A158" s="124"/>
      <c r="B158" s="17"/>
      <c r="C158" s="134" t="s">
        <v>251</v>
      </c>
      <c r="D158" s="17" t="s">
        <v>323</v>
      </c>
      <c r="E158" s="131"/>
      <c r="F158" s="131"/>
      <c r="G158" s="131"/>
      <c r="H158" s="131"/>
      <c r="I158" s="131"/>
      <c r="J158" s="131"/>
      <c r="K158" s="131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</row>
    <row r="159" spans="1:33" ht="15.75" customHeight="1" outlineLevel="2">
      <c r="A159" s="124"/>
      <c r="B159" s="17"/>
      <c r="C159" s="134" t="s">
        <v>252</v>
      </c>
      <c r="D159" s="17" t="s">
        <v>323</v>
      </c>
      <c r="E159" s="131"/>
      <c r="F159" s="131"/>
      <c r="G159" s="131"/>
      <c r="H159" s="131"/>
      <c r="I159" s="131"/>
      <c r="J159" s="131"/>
      <c r="K159" s="131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</row>
    <row r="160" spans="1:33" ht="15.75" customHeight="1" outlineLevel="2">
      <c r="A160" s="124"/>
      <c r="B160" s="17"/>
      <c r="C160" s="134" t="s">
        <v>253</v>
      </c>
      <c r="D160" s="17" t="s">
        <v>323</v>
      </c>
      <c r="E160" s="131"/>
      <c r="F160" s="131"/>
      <c r="G160" s="131"/>
      <c r="H160" s="131"/>
      <c r="I160" s="131"/>
      <c r="J160" s="131"/>
      <c r="K160" s="131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</row>
    <row r="161" spans="1:33" ht="15.75" customHeight="1" outlineLevel="1">
      <c r="A161" s="124"/>
      <c r="B161" s="17">
        <v>8</v>
      </c>
      <c r="C161" s="171" t="s">
        <v>325</v>
      </c>
      <c r="D161" s="159" t="s">
        <v>5</v>
      </c>
      <c r="E161" s="159" t="s">
        <v>5</v>
      </c>
      <c r="F161" s="159" t="s">
        <v>5</v>
      </c>
      <c r="G161" s="159" t="s">
        <v>5</v>
      </c>
      <c r="H161" s="159" t="s">
        <v>5</v>
      </c>
      <c r="I161" s="159" t="s">
        <v>5</v>
      </c>
      <c r="J161" s="159" t="s">
        <v>5</v>
      </c>
      <c r="K161" s="159" t="s">
        <v>5</v>
      </c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</row>
    <row r="162" spans="1:33" ht="15.75" customHeight="1" outlineLevel="1">
      <c r="A162" s="124"/>
      <c r="B162" s="17">
        <v>9</v>
      </c>
      <c r="C162" s="126" t="s">
        <v>254</v>
      </c>
      <c r="D162" s="131" t="s">
        <v>5</v>
      </c>
      <c r="E162" s="131" t="s">
        <v>5</v>
      </c>
      <c r="F162" s="131" t="s">
        <v>5</v>
      </c>
      <c r="G162" s="131" t="s">
        <v>5</v>
      </c>
      <c r="H162" s="131" t="s">
        <v>5</v>
      </c>
      <c r="I162" s="131" t="s">
        <v>5</v>
      </c>
      <c r="J162" s="131" t="s">
        <v>5</v>
      </c>
      <c r="K162" s="131" t="s">
        <v>5</v>
      </c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</row>
    <row r="163" spans="1:33" ht="15.75" customHeight="1" outlineLevel="2">
      <c r="A163" s="124"/>
      <c r="B163" s="17"/>
      <c r="C163" s="134" t="s">
        <v>256</v>
      </c>
      <c r="D163" s="17" t="s">
        <v>323</v>
      </c>
      <c r="E163" s="131"/>
      <c r="F163" s="131"/>
      <c r="G163" s="131"/>
      <c r="H163" s="131"/>
      <c r="I163" s="131"/>
      <c r="J163" s="131"/>
      <c r="K163" s="131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</row>
    <row r="164" spans="1:33" ht="15.75" customHeight="1" outlineLevel="2">
      <c r="A164" s="124"/>
      <c r="B164" s="17"/>
      <c r="C164" s="134" t="s">
        <v>257</v>
      </c>
      <c r="D164" s="17" t="s">
        <v>323</v>
      </c>
      <c r="E164" s="131"/>
      <c r="F164" s="131"/>
      <c r="G164" s="131"/>
      <c r="H164" s="131"/>
      <c r="I164" s="131"/>
      <c r="J164" s="131"/>
      <c r="K164" s="131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</row>
    <row r="165" spans="1:33" ht="15.75" customHeight="1" outlineLevel="2">
      <c r="A165" s="124"/>
      <c r="B165" s="17"/>
      <c r="C165" s="134" t="s">
        <v>258</v>
      </c>
      <c r="D165" s="17" t="s">
        <v>323</v>
      </c>
      <c r="E165" s="131"/>
      <c r="F165" s="131"/>
      <c r="G165" s="131"/>
      <c r="H165" s="131"/>
      <c r="I165" s="131"/>
      <c r="J165" s="131"/>
      <c r="K165" s="131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</row>
    <row r="166" spans="1:33" ht="15.75" customHeight="1" outlineLevel="2">
      <c r="A166" s="124"/>
      <c r="B166" s="17"/>
      <c r="C166" s="134" t="s">
        <v>259</v>
      </c>
      <c r="D166" s="17" t="s">
        <v>323</v>
      </c>
      <c r="E166" s="131"/>
      <c r="F166" s="131"/>
      <c r="G166" s="131"/>
      <c r="H166" s="131"/>
      <c r="I166" s="131"/>
      <c r="J166" s="131"/>
      <c r="K166" s="131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</row>
    <row r="167" spans="1:33" ht="15.75" customHeight="1" outlineLevel="2">
      <c r="A167" s="124"/>
      <c r="B167" s="17"/>
      <c r="C167" s="134" t="s">
        <v>260</v>
      </c>
      <c r="D167" s="17" t="s">
        <v>323</v>
      </c>
      <c r="E167" s="131"/>
      <c r="F167" s="131"/>
      <c r="G167" s="131"/>
      <c r="H167" s="131"/>
      <c r="I167" s="131"/>
      <c r="J167" s="131"/>
      <c r="K167" s="131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</row>
    <row r="168" spans="1:33" ht="15.75" customHeight="1" outlineLevel="2">
      <c r="A168" s="124"/>
      <c r="B168" s="17"/>
      <c r="C168" s="134" t="s">
        <v>261</v>
      </c>
      <c r="D168" s="17" t="s">
        <v>323</v>
      </c>
      <c r="E168" s="131"/>
      <c r="F168" s="131"/>
      <c r="G168" s="131"/>
      <c r="H168" s="131"/>
      <c r="I168" s="131"/>
      <c r="J168" s="131"/>
      <c r="K168" s="131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</row>
    <row r="169" spans="1:33" ht="15.75" customHeight="1" outlineLevel="1">
      <c r="A169" s="124"/>
      <c r="B169" s="17">
        <v>10</v>
      </c>
      <c r="C169" s="126" t="s">
        <v>262</v>
      </c>
      <c r="D169" s="131" t="s">
        <v>5</v>
      </c>
      <c r="E169" s="131" t="s">
        <v>5</v>
      </c>
      <c r="F169" s="131" t="s">
        <v>5</v>
      </c>
      <c r="G169" s="131" t="s">
        <v>5</v>
      </c>
      <c r="H169" s="131" t="s">
        <v>5</v>
      </c>
      <c r="I169" s="131" t="s">
        <v>5</v>
      </c>
      <c r="J169" s="131" t="s">
        <v>5</v>
      </c>
      <c r="K169" s="131" t="s">
        <v>5</v>
      </c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</row>
    <row r="170" spans="1:33" ht="15.75" customHeight="1" outlineLevel="2">
      <c r="A170" s="124"/>
      <c r="B170" s="17"/>
      <c r="C170" s="134" t="s">
        <v>264</v>
      </c>
      <c r="D170" s="17" t="s">
        <v>323</v>
      </c>
      <c r="E170" s="131"/>
      <c r="F170" s="131"/>
      <c r="G170" s="131"/>
      <c r="H170" s="131"/>
      <c r="I170" s="131"/>
      <c r="J170" s="131"/>
      <c r="K170" s="131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</row>
    <row r="171" spans="1:33" ht="15.75" customHeight="1" outlineLevel="2">
      <c r="A171" s="124"/>
      <c r="B171" s="17"/>
      <c r="C171" s="134" t="s">
        <v>265</v>
      </c>
      <c r="D171" s="17" t="s">
        <v>323</v>
      </c>
      <c r="E171" s="131"/>
      <c r="F171" s="131"/>
      <c r="G171" s="131"/>
      <c r="H171" s="131"/>
      <c r="I171" s="131"/>
      <c r="J171" s="131"/>
      <c r="K171" s="131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</row>
    <row r="172" spans="1:33" ht="15.75" customHeight="1" outlineLevel="1">
      <c r="A172" s="124"/>
      <c r="B172" s="17">
        <v>11</v>
      </c>
      <c r="C172" s="126" t="s">
        <v>266</v>
      </c>
      <c r="D172" s="17" t="s">
        <v>326</v>
      </c>
      <c r="E172" s="131"/>
      <c r="F172" s="131"/>
      <c r="G172" s="131"/>
      <c r="H172" s="131"/>
      <c r="I172" s="131"/>
      <c r="J172" s="131"/>
      <c r="K172" s="131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</row>
    <row r="173" spans="1:33" ht="15.75" customHeight="1" outlineLevel="1">
      <c r="A173" s="124"/>
      <c r="B173" s="17">
        <v>12</v>
      </c>
      <c r="C173" s="171" t="s">
        <v>982</v>
      </c>
      <c r="D173" s="159" t="s">
        <v>5</v>
      </c>
      <c r="E173" s="159" t="s">
        <v>5</v>
      </c>
      <c r="F173" s="159" t="s">
        <v>5</v>
      </c>
      <c r="G173" s="159" t="s">
        <v>5</v>
      </c>
      <c r="H173" s="159" t="s">
        <v>5</v>
      </c>
      <c r="I173" s="159" t="s">
        <v>5</v>
      </c>
      <c r="J173" s="159" t="s">
        <v>5</v>
      </c>
      <c r="K173" s="159" t="s">
        <v>5</v>
      </c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</row>
    <row r="174" spans="1:33" ht="15.75" customHeight="1" outlineLevel="1">
      <c r="A174" s="124"/>
      <c r="B174" s="17">
        <v>13</v>
      </c>
      <c r="C174" s="126" t="s">
        <v>720</v>
      </c>
      <c r="D174" s="17" t="s">
        <v>796</v>
      </c>
      <c r="E174" s="131"/>
      <c r="F174" s="131"/>
      <c r="G174" s="131"/>
      <c r="H174" s="131"/>
      <c r="I174" s="131"/>
      <c r="J174" s="131"/>
      <c r="K174" s="131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</row>
    <row r="175" spans="1:33" ht="15.75" customHeight="1" outlineLevel="1">
      <c r="A175" s="124"/>
      <c r="B175" s="17">
        <v>14</v>
      </c>
      <c r="C175" s="126" t="s">
        <v>722</v>
      </c>
      <c r="D175" s="17" t="s">
        <v>796</v>
      </c>
      <c r="E175" s="131"/>
      <c r="F175" s="131"/>
      <c r="G175" s="131"/>
      <c r="H175" s="131"/>
      <c r="I175" s="131"/>
      <c r="J175" s="131"/>
      <c r="K175" s="131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</row>
    <row r="176" spans="1:33" ht="15.75" customHeight="1" outlineLevel="1">
      <c r="A176" s="124"/>
      <c r="B176" s="17">
        <v>15</v>
      </c>
      <c r="C176" s="126" t="s">
        <v>723</v>
      </c>
      <c r="D176" s="17" t="s">
        <v>796</v>
      </c>
      <c r="E176" s="131"/>
      <c r="F176" s="131"/>
      <c r="G176" s="131"/>
      <c r="H176" s="131"/>
      <c r="I176" s="131"/>
      <c r="J176" s="131"/>
      <c r="K176" s="131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</row>
    <row r="177" spans="1:33" ht="15.75" customHeight="1" outlineLevel="1">
      <c r="A177" s="124"/>
      <c r="B177" s="17">
        <v>16</v>
      </c>
      <c r="C177" s="126" t="s">
        <v>724</v>
      </c>
      <c r="D177" s="17" t="s">
        <v>1221</v>
      </c>
      <c r="E177" s="131"/>
      <c r="F177" s="131"/>
      <c r="G177" s="131"/>
      <c r="H177" s="131"/>
      <c r="I177" s="131"/>
      <c r="J177" s="131"/>
      <c r="K177" s="131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</row>
    <row r="178" spans="1:33" ht="15.75" customHeight="1" outlineLevel="1">
      <c r="A178" s="124"/>
      <c r="B178" s="17">
        <v>17</v>
      </c>
      <c r="C178" s="126" t="s">
        <v>327</v>
      </c>
      <c r="D178" s="17" t="s">
        <v>270</v>
      </c>
      <c r="E178" s="131"/>
      <c r="F178" s="131"/>
      <c r="G178" s="131"/>
      <c r="H178" s="131"/>
      <c r="I178" s="131"/>
      <c r="J178" s="131"/>
      <c r="K178" s="131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</row>
    <row r="179" spans="1:33" ht="15.75" customHeight="1" outlineLevel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24"/>
    </row>
    <row r="180" spans="1:33" ht="15.75" customHeight="1" outlineLevel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24"/>
    </row>
    <row r="181" spans="1:33" ht="15.75" customHeight="1">
      <c r="A181" s="235"/>
      <c r="B181" s="235"/>
      <c r="C181" s="233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"/>
    </row>
    <row r="182" spans="1:33" ht="15.75" customHeight="1">
      <c r="A182" s="235"/>
      <c r="B182" s="235"/>
      <c r="C182" s="233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"/>
    </row>
    <row r="183" spans="1:33" ht="15.75" customHeight="1">
      <c r="A183" s="300" t="s">
        <v>94</v>
      </c>
      <c r="B183" s="300" t="s">
        <v>348</v>
      </c>
      <c r="C183" s="301" t="s">
        <v>349</v>
      </c>
      <c r="D183" s="302"/>
      <c r="E183" s="302"/>
      <c r="F183" s="302"/>
      <c r="G183" s="302"/>
      <c r="H183" s="302"/>
      <c r="I183" s="302"/>
      <c r="J183" s="302"/>
      <c r="K183" s="302"/>
      <c r="L183" s="302"/>
      <c r="M183" s="302"/>
      <c r="N183" s="302"/>
      <c r="O183" s="302"/>
      <c r="P183" s="302"/>
      <c r="Q183" s="302"/>
      <c r="R183" s="302"/>
      <c r="S183" s="302"/>
      <c r="T183" s="302"/>
      <c r="U183" s="302"/>
      <c r="V183" s="302"/>
      <c r="W183" s="302"/>
      <c r="X183" s="302"/>
      <c r="Y183" s="302"/>
      <c r="Z183" s="302"/>
      <c r="AA183" s="302"/>
      <c r="AB183" s="302"/>
      <c r="AC183" s="302"/>
      <c r="AD183" s="302"/>
      <c r="AE183" s="302"/>
      <c r="AF183" s="302"/>
      <c r="AG183" s="1"/>
    </row>
    <row r="184" spans="1:33" ht="15.75" customHeight="1" outlineLevel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"/>
    </row>
    <row r="185" spans="1:33" ht="15.75" customHeight="1" outlineLevel="1">
      <c r="A185" s="164" t="s">
        <v>293</v>
      </c>
      <c r="B185" s="15" t="s">
        <v>1222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"/>
    </row>
    <row r="186" spans="1:33" ht="15.75" customHeight="1" outlineLevel="1">
      <c r="A186" s="16"/>
      <c r="B186" s="60" t="s">
        <v>10</v>
      </c>
      <c r="C186" s="60" t="s">
        <v>12</v>
      </c>
      <c r="D186" s="60" t="s">
        <v>26</v>
      </c>
      <c r="E186" s="60">
        <v>2017</v>
      </c>
      <c r="F186" s="60">
        <v>2018</v>
      </c>
      <c r="G186" s="60">
        <v>2019</v>
      </c>
      <c r="H186" s="60">
        <v>2020</v>
      </c>
      <c r="I186" s="60">
        <v>2021</v>
      </c>
      <c r="J186" s="60">
        <v>2022</v>
      </c>
      <c r="K186" s="60">
        <v>2023</v>
      </c>
      <c r="L186" s="60">
        <v>2024</v>
      </c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"/>
    </row>
    <row r="187" spans="1:33" ht="15.75" customHeight="1" outlineLevel="1">
      <c r="A187" s="16"/>
      <c r="B187" s="60">
        <v>1</v>
      </c>
      <c r="C187" s="19" t="s">
        <v>351</v>
      </c>
      <c r="D187" s="60" t="s">
        <v>38</v>
      </c>
      <c r="E187" s="686"/>
      <c r="F187" s="686"/>
      <c r="G187" s="686"/>
      <c r="H187" s="686"/>
      <c r="I187" s="686"/>
      <c r="J187" s="686"/>
      <c r="K187" s="686"/>
      <c r="L187" s="68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"/>
    </row>
    <row r="188" spans="1:33" ht="15.75" customHeight="1" outlineLevel="1">
      <c r="A188" s="16"/>
      <c r="B188" s="60">
        <v>2</v>
      </c>
      <c r="C188" s="19" t="s">
        <v>352</v>
      </c>
      <c r="D188" s="60" t="s">
        <v>38</v>
      </c>
      <c r="E188" s="686"/>
      <c r="F188" s="686"/>
      <c r="G188" s="686"/>
      <c r="H188" s="686"/>
      <c r="I188" s="686"/>
      <c r="J188" s="686"/>
      <c r="K188" s="686"/>
      <c r="L188" s="68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"/>
    </row>
    <row r="189" spans="1:33" ht="15.75" customHeight="1" outlineLevel="1">
      <c r="A189" s="16"/>
      <c r="B189" s="60">
        <v>3</v>
      </c>
      <c r="C189" s="19" t="s">
        <v>353</v>
      </c>
      <c r="D189" s="60" t="s">
        <v>38</v>
      </c>
      <c r="E189" s="686"/>
      <c r="F189" s="686"/>
      <c r="G189" s="686"/>
      <c r="H189" s="686"/>
      <c r="I189" s="686"/>
      <c r="J189" s="686"/>
      <c r="K189" s="686"/>
      <c r="L189" s="68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"/>
    </row>
    <row r="190" spans="1:33" ht="15.75" customHeight="1" outlineLevel="1">
      <c r="A190" s="16"/>
      <c r="B190" s="60">
        <v>4</v>
      </c>
      <c r="C190" s="19" t="s">
        <v>354</v>
      </c>
      <c r="D190" s="60" t="s">
        <v>38</v>
      </c>
      <c r="E190" s="686"/>
      <c r="F190" s="686"/>
      <c r="G190" s="686"/>
      <c r="H190" s="686"/>
      <c r="I190" s="686"/>
      <c r="J190" s="686"/>
      <c r="K190" s="686"/>
      <c r="L190" s="68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"/>
    </row>
    <row r="191" spans="1:33" ht="15.75" customHeight="1" outlineLevel="1">
      <c r="A191" s="16"/>
      <c r="B191" s="60">
        <v>5</v>
      </c>
      <c r="C191" s="19" t="s">
        <v>355</v>
      </c>
      <c r="D191" s="60" t="s">
        <v>38</v>
      </c>
      <c r="E191" s="686"/>
      <c r="F191" s="686"/>
      <c r="G191" s="686"/>
      <c r="H191" s="686"/>
      <c r="I191" s="686"/>
      <c r="J191" s="686"/>
      <c r="K191" s="686"/>
      <c r="L191" s="68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"/>
    </row>
    <row r="192" spans="1:33" ht="15.75" customHeight="1" outlineLevel="1">
      <c r="A192" s="16"/>
      <c r="B192" s="60">
        <v>6</v>
      </c>
      <c r="C192" s="19" t="s">
        <v>356</v>
      </c>
      <c r="D192" s="60" t="s">
        <v>38</v>
      </c>
      <c r="E192" s="686"/>
      <c r="F192" s="686"/>
      <c r="G192" s="686"/>
      <c r="H192" s="686"/>
      <c r="I192" s="686"/>
      <c r="J192" s="686"/>
      <c r="K192" s="686"/>
      <c r="L192" s="68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"/>
    </row>
    <row r="193" spans="1:33" ht="15.75" customHeight="1" outlineLevel="1">
      <c r="A193" s="16"/>
      <c r="B193" s="16"/>
      <c r="C193" s="21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"/>
    </row>
    <row r="194" spans="1:33" ht="15.75" customHeight="1" outlineLevel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"/>
    </row>
    <row r="195" spans="1:33" ht="16.5" customHeight="1" outlineLevel="1">
      <c r="A195" s="63" t="s">
        <v>751</v>
      </c>
      <c r="B195" s="15" t="s">
        <v>357</v>
      </c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</row>
    <row r="196" spans="1:33" ht="47.25" customHeight="1" outlineLevel="1">
      <c r="A196" s="50"/>
      <c r="B196" s="979" t="s">
        <v>10</v>
      </c>
      <c r="C196" s="979" t="s">
        <v>11</v>
      </c>
      <c r="D196" s="979" t="s">
        <v>358</v>
      </c>
      <c r="E196" s="979" t="s">
        <v>359</v>
      </c>
      <c r="F196" s="979" t="s">
        <v>360</v>
      </c>
      <c r="G196" s="979" t="s">
        <v>361</v>
      </c>
      <c r="H196" s="971" t="s">
        <v>362</v>
      </c>
      <c r="I196" s="972"/>
      <c r="J196" s="972"/>
      <c r="K196" s="973"/>
      <c r="L196" s="979" t="s">
        <v>363</v>
      </c>
      <c r="M196" s="60" t="s">
        <v>364</v>
      </c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</row>
    <row r="197" spans="1:33" ht="30.75" customHeight="1" outlineLevel="1">
      <c r="A197" s="50"/>
      <c r="B197" s="980"/>
      <c r="C197" s="980"/>
      <c r="D197" s="980"/>
      <c r="E197" s="980"/>
      <c r="F197" s="981"/>
      <c r="G197" s="981"/>
      <c r="H197" s="60" t="s">
        <v>365</v>
      </c>
      <c r="I197" s="60" t="s">
        <v>366</v>
      </c>
      <c r="J197" s="60" t="s">
        <v>367</v>
      </c>
      <c r="K197" s="60" t="s">
        <v>368</v>
      </c>
      <c r="L197" s="981"/>
      <c r="M197" s="60" t="s">
        <v>369</v>
      </c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</row>
    <row r="198" spans="1:33" ht="15" customHeight="1" outlineLevel="1">
      <c r="A198" s="50"/>
      <c r="B198" s="981"/>
      <c r="C198" s="981"/>
      <c r="D198" s="981"/>
      <c r="E198" s="981"/>
      <c r="F198" s="60" t="s">
        <v>370</v>
      </c>
      <c r="G198" s="60" t="s">
        <v>38</v>
      </c>
      <c r="H198" s="60" t="s">
        <v>111</v>
      </c>
      <c r="I198" s="60" t="s">
        <v>371</v>
      </c>
      <c r="J198" s="60" t="s">
        <v>267</v>
      </c>
      <c r="K198" s="60" t="s">
        <v>1223</v>
      </c>
      <c r="L198" s="60" t="s">
        <v>373</v>
      </c>
      <c r="M198" s="190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</row>
    <row r="199" spans="1:33" ht="129" customHeight="1" outlineLevel="1">
      <c r="A199" s="50"/>
      <c r="B199" s="190">
        <v>1</v>
      </c>
      <c r="C199" s="190" t="s">
        <v>1224</v>
      </c>
      <c r="D199" s="60" t="s">
        <v>1225</v>
      </c>
      <c r="E199" s="60" t="s">
        <v>827</v>
      </c>
      <c r="F199" s="60" t="s">
        <v>414</v>
      </c>
      <c r="G199" s="60">
        <v>0.92200000000000004</v>
      </c>
      <c r="H199" s="190"/>
      <c r="I199" s="190"/>
      <c r="J199" s="190"/>
      <c r="K199" s="190"/>
      <c r="L199" s="190"/>
      <c r="M199" s="60">
        <v>2023</v>
      </c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</row>
    <row r="200" spans="1:33" ht="36" customHeight="1" outlineLevel="1">
      <c r="A200" s="50"/>
      <c r="B200" s="190">
        <v>2</v>
      </c>
      <c r="C200" s="190" t="s">
        <v>1226</v>
      </c>
      <c r="D200" s="60" t="s">
        <v>1227</v>
      </c>
      <c r="E200" s="60" t="s">
        <v>827</v>
      </c>
      <c r="F200" s="60" t="s">
        <v>414</v>
      </c>
      <c r="G200" s="60">
        <v>1.3939999999999999</v>
      </c>
      <c r="H200" s="190"/>
      <c r="I200" s="190"/>
      <c r="J200" s="190"/>
      <c r="K200" s="190"/>
      <c r="L200" s="190"/>
      <c r="M200" s="60">
        <v>2024</v>
      </c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</row>
    <row r="201" spans="1:33" ht="15" customHeight="1" outlineLevel="1">
      <c r="A201" s="50"/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</row>
    <row r="202" spans="1:33" ht="15" customHeight="1" outlineLevel="1">
      <c r="A202" s="124"/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0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</row>
    <row r="203" spans="1:33" ht="15" customHeight="1" outlineLevel="1">
      <c r="A203" s="1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0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5" customHeight="1" outlineLevel="1">
      <c r="A204" s="1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0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6.5" customHeight="1" outlineLevel="1">
      <c r="A205" s="16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0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</row>
    <row r="206" spans="1:33" ht="16.5" customHeight="1" outlineLevel="1">
      <c r="A206" s="16"/>
      <c r="B206" s="197" t="s">
        <v>441</v>
      </c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</row>
    <row r="207" spans="1:33" ht="16.5" customHeight="1" outlineLevel="1">
      <c r="A207" s="16"/>
      <c r="B207" s="197" t="s">
        <v>442</v>
      </c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</row>
    <row r="208" spans="1:33" ht="16.5" customHeight="1" outlineLevel="1">
      <c r="A208" s="16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</row>
    <row r="209" spans="1:33" ht="16.5" customHeight="1" outlineLevel="1">
      <c r="A209" s="16"/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</row>
    <row r="210" spans="1:33" ht="16.5" customHeight="1" outlineLevel="1">
      <c r="A210" s="63" t="s">
        <v>296</v>
      </c>
      <c r="B210" s="15" t="s">
        <v>443</v>
      </c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</row>
    <row r="211" spans="1:33" ht="25.5" customHeight="1" outlineLevel="1">
      <c r="A211" s="16"/>
      <c r="B211" s="979" t="s">
        <v>10</v>
      </c>
      <c r="C211" s="979" t="str">
        <f t="shared" ref="C211:H211" si="0">C196</f>
        <v>Назва</v>
      </c>
      <c r="D211" s="979" t="str">
        <f t="shared" si="0"/>
        <v>Короткий опис</v>
      </c>
      <c r="E211" s="979" t="str">
        <f t="shared" si="0"/>
        <v>Стадія реалізації *</v>
      </c>
      <c r="F211" s="979" t="str">
        <f t="shared" si="0"/>
        <v>Наявність ТЕО, бізнес-плану</v>
      </c>
      <c r="G211" s="979" t="str">
        <f t="shared" si="0"/>
        <v>Вартість капітальних витрат **</v>
      </c>
      <c r="H211" s="971" t="str">
        <f t="shared" si="0"/>
        <v>Річна економія паливно-енергетичних і природних ресурсів</v>
      </c>
      <c r="I211" s="972"/>
      <c r="J211" s="972"/>
      <c r="K211" s="973"/>
      <c r="L211" s="979" t="str">
        <f t="shared" ref="L211:M211" si="1">L196</f>
        <v>Річна економія коштів **</v>
      </c>
      <c r="M211" s="60" t="str">
        <f t="shared" si="1"/>
        <v>Період (строк) реалізації</v>
      </c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</row>
    <row r="212" spans="1:33" ht="27" customHeight="1" outlineLevel="1">
      <c r="A212" s="16"/>
      <c r="B212" s="980"/>
      <c r="C212" s="980"/>
      <c r="D212" s="980"/>
      <c r="E212" s="980"/>
      <c r="F212" s="981"/>
      <c r="G212" s="981"/>
      <c r="H212" s="60" t="str">
        <f t="shared" ref="H212:K212" si="2">H197</f>
        <v>природ. газ</v>
      </c>
      <c r="I212" s="60" t="str">
        <f t="shared" si="2"/>
        <v>електроенергія</v>
      </c>
      <c r="J212" s="60" t="str">
        <f t="shared" si="2"/>
        <v>теплова енергія</v>
      </c>
      <c r="K212" s="60" t="str">
        <f t="shared" si="2"/>
        <v>вода</v>
      </c>
      <c r="L212" s="981"/>
      <c r="M212" s="60" t="str">
        <f>M197</f>
        <v>(у форматі 20хх-20хх гр.)</v>
      </c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</row>
    <row r="213" spans="1:33" ht="13.5" customHeight="1" outlineLevel="1">
      <c r="A213" s="16"/>
      <c r="B213" s="981"/>
      <c r="C213" s="981"/>
      <c r="D213" s="981"/>
      <c r="E213" s="981"/>
      <c r="F213" s="60" t="str">
        <f t="shared" ref="F213:K213" si="3">F198</f>
        <v>(так/ні)</v>
      </c>
      <c r="G213" s="60" t="str">
        <f t="shared" si="3"/>
        <v>млн грн</v>
      </c>
      <c r="H213" s="60" t="str">
        <f t="shared" si="3"/>
        <v>тис. м³</v>
      </c>
      <c r="I213" s="60" t="str">
        <f t="shared" si="3"/>
        <v>кВт∙год</v>
      </c>
      <c r="J213" s="60" t="str">
        <f t="shared" si="3"/>
        <v>Гкал</v>
      </c>
      <c r="K213" s="60" t="str">
        <f t="shared" si="3"/>
        <v>м3</v>
      </c>
      <c r="L213" s="60" t="s">
        <v>373</v>
      </c>
      <c r="M213" s="190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</row>
    <row r="214" spans="1:33" ht="16.5" customHeight="1" outlineLevel="1">
      <c r="A214" s="16"/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0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</row>
    <row r="215" spans="1:33" ht="16.5" customHeight="1" outlineLevel="1">
      <c r="A215" s="16"/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0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</row>
    <row r="216" spans="1:33" ht="16.5" customHeight="1" outlineLevel="1">
      <c r="A216" s="16"/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0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</row>
    <row r="217" spans="1:33" ht="16.5" customHeight="1" outlineLevel="1">
      <c r="A217" s="16"/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0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</row>
    <row r="218" spans="1:33" ht="16.5" customHeight="1" outlineLevel="1">
      <c r="A218" s="16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</row>
    <row r="219" spans="1:33" ht="16.5" customHeight="1" outlineLevel="1">
      <c r="A219" s="16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</row>
    <row r="220" spans="1:33" ht="16.5" customHeight="1" outlineLevel="1">
      <c r="A220" s="16"/>
      <c r="B220" s="197" t="str">
        <f t="shared" ref="B220:B221" si="4">B206</f>
        <v>* - Вкажіть стадію реалізації: 1) попередні наміри; 2) попереднє проектування (розробка ТЕО / бізнес-плану); 3) робоче проектування; 4) впровадження.</v>
      </c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</row>
    <row r="221" spans="1:33" ht="16.5" customHeight="1" outlineLevel="1">
      <c r="A221" s="16"/>
      <c r="B221" s="197" t="str">
        <f t="shared" si="4"/>
        <v>** - Додатково вкажіть рік визначення вартості капітальних витрат / економії коштів, наприклад, «10 млн грн (2017 року)»</v>
      </c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</row>
    <row r="222" spans="1:33" ht="15.7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"/>
    </row>
    <row r="223" spans="1:33">
      <c r="A223" s="16"/>
      <c r="B223" s="16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</row>
    <row r="224" spans="1:33">
      <c r="A224" s="16"/>
      <c r="B224" s="16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</row>
    <row r="225" spans="1:21">
      <c r="A225" s="16"/>
      <c r="B225" s="16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</row>
    <row r="226" spans="1:21">
      <c r="A226" s="16"/>
      <c r="B226" s="16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</row>
    <row r="227" spans="1:21" ht="15.75" customHeight="1">
      <c r="A227" s="16"/>
      <c r="B227" s="16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</row>
    <row r="228" spans="1:21">
      <c r="A228" s="16"/>
      <c r="B228" s="16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</row>
    <row r="229" spans="1:21" ht="15.75" customHeight="1">
      <c r="A229" s="16"/>
      <c r="B229" s="16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</row>
    <row r="230" spans="1:21" ht="15.75" customHeight="1">
      <c r="A230" s="16"/>
      <c r="B230" s="16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</row>
    <row r="231" spans="1:21" ht="15.75" customHeight="1">
      <c r="A231" s="16"/>
      <c r="B231" s="16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</row>
    <row r="232" spans="1:21" ht="15.75" customHeight="1">
      <c r="A232" s="16"/>
      <c r="B232" s="16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</row>
    <row r="233" spans="1:21" ht="15.75" customHeight="1">
      <c r="A233" s="16"/>
      <c r="B233" s="16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</row>
    <row r="234" spans="1:21" ht="15.75" customHeight="1">
      <c r="A234" s="16"/>
      <c r="B234" s="16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</row>
    <row r="235" spans="1:21" ht="15.75" customHeight="1">
      <c r="A235" s="16"/>
      <c r="B235" s="16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</row>
    <row r="236" spans="1:21" ht="15.75" customHeight="1">
      <c r="A236" s="16"/>
      <c r="B236" s="16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</row>
    <row r="237" spans="1:21" ht="15.75" customHeight="1">
      <c r="A237" s="16"/>
      <c r="B237" s="16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</row>
    <row r="238" spans="1:21" ht="15.75" customHeight="1">
      <c r="A238" s="16"/>
      <c r="B238" s="16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</row>
    <row r="239" spans="1:21" ht="15.75" customHeight="1">
      <c r="A239" s="16"/>
      <c r="B239" s="16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</row>
    <row r="240" spans="1:21" ht="15.75" customHeight="1">
      <c r="A240" s="16"/>
      <c r="B240" s="16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</row>
    <row r="241" spans="1:21" ht="15.75" customHeight="1">
      <c r="A241" s="16"/>
      <c r="B241" s="16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</row>
    <row r="242" spans="1:21" ht="15.75" customHeight="1">
      <c r="A242" s="16"/>
      <c r="B242" s="16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</row>
    <row r="243" spans="1:21" ht="15.75" customHeight="1">
      <c r="A243" s="16"/>
      <c r="B243" s="16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</row>
    <row r="244" spans="1:21" ht="15.75" customHeight="1">
      <c r="A244" s="16"/>
      <c r="B244" s="16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</row>
    <row r="245" spans="1:21" ht="15.75" customHeight="1">
      <c r="A245" s="16"/>
      <c r="B245" s="16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</row>
    <row r="246" spans="1:21" ht="15.75" customHeight="1">
      <c r="A246" s="16"/>
      <c r="B246" s="16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</row>
    <row r="247" spans="1:21" ht="15.75" customHeight="1">
      <c r="A247" s="16"/>
      <c r="B247" s="16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</row>
    <row r="248" spans="1:21" ht="15.75" customHeight="1">
      <c r="A248" s="16"/>
      <c r="B248" s="16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</row>
    <row r="249" spans="1:21" ht="15.75" customHeight="1">
      <c r="A249" s="16"/>
      <c r="B249" s="16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</row>
    <row r="250" spans="1:21" ht="15.75" customHeight="1">
      <c r="A250" s="16"/>
      <c r="B250" s="16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</row>
    <row r="251" spans="1:21" ht="15.75" customHeight="1">
      <c r="A251" s="16"/>
      <c r="B251" s="16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</row>
    <row r="252" spans="1:21" ht="15.75" customHeight="1">
      <c r="A252" s="16"/>
      <c r="B252" s="16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</row>
    <row r="253" spans="1:21" ht="15.75" customHeight="1">
      <c r="A253" s="16"/>
      <c r="B253" s="16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</row>
    <row r="254" spans="1:21" ht="15.75" customHeight="1">
      <c r="A254" s="16"/>
      <c r="B254" s="16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</row>
    <row r="255" spans="1:21" ht="15.75" customHeight="1">
      <c r="A255" s="16"/>
      <c r="B255" s="16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</row>
    <row r="256" spans="1:21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"/>
    </row>
    <row r="257" spans="1:33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"/>
    </row>
    <row r="258" spans="1:33" ht="15.7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"/>
    </row>
    <row r="259" spans="1:33" ht="15.7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"/>
    </row>
    <row r="260" spans="1:33" ht="15.7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"/>
    </row>
    <row r="261" spans="1:33" ht="15.7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"/>
    </row>
    <row r="262" spans="1:33" ht="15.7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"/>
    </row>
    <row r="263" spans="1:33" ht="15.7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"/>
    </row>
    <row r="264" spans="1:33" ht="15.7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"/>
    </row>
    <row r="265" spans="1:33" ht="15.7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"/>
    </row>
    <row r="266" spans="1:33" ht="15.7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"/>
    </row>
    <row r="267" spans="1:33" ht="15.7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"/>
    </row>
    <row r="268" spans="1:33" ht="15.7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"/>
    </row>
    <row r="269" spans="1:33" ht="15.7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"/>
    </row>
    <row r="270" spans="1:33" ht="15.7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"/>
    </row>
    <row r="271" spans="1:33" ht="15.7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"/>
    </row>
    <row r="272" spans="1:33" ht="15.7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"/>
    </row>
    <row r="273" spans="1:33" ht="15.7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"/>
    </row>
    <row r="274" spans="1:33" ht="15.7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"/>
    </row>
    <row r="275" spans="1:33" ht="15.7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"/>
    </row>
    <row r="276" spans="1:33" ht="15.7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"/>
    </row>
    <row r="277" spans="1:33" ht="15.7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"/>
    </row>
    <row r="278" spans="1:33" ht="15.7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"/>
    </row>
    <row r="279" spans="1:33" ht="15.7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"/>
    </row>
    <row r="280" spans="1:33" ht="15.7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"/>
    </row>
    <row r="281" spans="1:33" ht="15.7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"/>
    </row>
    <row r="282" spans="1:33" ht="15.7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"/>
    </row>
    <row r="283" spans="1:33" ht="15.7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"/>
    </row>
    <row r="284" spans="1:33" ht="15.7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"/>
    </row>
    <row r="285" spans="1:33" ht="15.7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"/>
    </row>
    <row r="286" spans="1:33" ht="15.7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"/>
    </row>
    <row r="287" spans="1:33" ht="15.7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"/>
    </row>
    <row r="288" spans="1:33" ht="15.7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"/>
    </row>
    <row r="289" spans="1:33" ht="15.7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"/>
    </row>
    <row r="290" spans="1:33" ht="15.7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"/>
    </row>
    <row r="291" spans="1:33" ht="15.7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"/>
    </row>
    <row r="292" spans="1:33" ht="15.7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"/>
    </row>
    <row r="293" spans="1:33" ht="15.7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"/>
    </row>
    <row r="294" spans="1:33" ht="15.7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"/>
    </row>
    <row r="295" spans="1:33" ht="15.7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"/>
    </row>
    <row r="296" spans="1:33" ht="15.7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"/>
    </row>
    <row r="297" spans="1:33" ht="15.7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"/>
    </row>
    <row r="298" spans="1:33" ht="15.7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"/>
    </row>
    <row r="299" spans="1:33" ht="15.7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"/>
    </row>
    <row r="300" spans="1:33" ht="15.7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"/>
    </row>
    <row r="301" spans="1:33" ht="15.7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"/>
    </row>
    <row r="302" spans="1:33" ht="15.7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"/>
    </row>
    <row r="303" spans="1:33" ht="15.7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"/>
    </row>
    <row r="304" spans="1:33" ht="15.7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"/>
    </row>
    <row r="305" spans="1:33" ht="15.7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"/>
    </row>
    <row r="306" spans="1:33" ht="15.7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"/>
    </row>
    <row r="307" spans="1:33" ht="15.7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"/>
    </row>
    <row r="308" spans="1:33" ht="15.7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"/>
    </row>
    <row r="309" spans="1:33" ht="15.7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"/>
    </row>
    <row r="310" spans="1:33" ht="15.7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"/>
    </row>
    <row r="311" spans="1:33" ht="15.7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"/>
    </row>
    <row r="312" spans="1:33" ht="15.7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"/>
    </row>
    <row r="313" spans="1:33" ht="15.7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"/>
    </row>
    <row r="314" spans="1:33" ht="15.7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"/>
    </row>
    <row r="315" spans="1:33" ht="15.7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"/>
    </row>
    <row r="316" spans="1:33" ht="15.7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"/>
    </row>
    <row r="317" spans="1:33" ht="15.7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"/>
    </row>
    <row r="318" spans="1:33" ht="15.7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"/>
    </row>
    <row r="319" spans="1:33" ht="15.7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"/>
    </row>
    <row r="320" spans="1:33" ht="15.7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"/>
    </row>
    <row r="321" spans="1:33" ht="15.7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"/>
    </row>
    <row r="322" spans="1:33" ht="15.7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"/>
    </row>
    <row r="323" spans="1:33" ht="15.7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"/>
    </row>
    <row r="324" spans="1:33" ht="15.7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"/>
    </row>
    <row r="325" spans="1:33" ht="15.7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"/>
    </row>
    <row r="326" spans="1:33" ht="15.7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"/>
    </row>
    <row r="327" spans="1:33" ht="15.7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"/>
    </row>
    <row r="328" spans="1:33" ht="15.7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"/>
    </row>
    <row r="329" spans="1:33" ht="15.7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"/>
    </row>
    <row r="330" spans="1:33" ht="15.7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"/>
    </row>
    <row r="331" spans="1:33" ht="15.7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"/>
    </row>
    <row r="332" spans="1:33" ht="15.7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"/>
    </row>
    <row r="333" spans="1:33" ht="15.7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"/>
    </row>
    <row r="334" spans="1:33" ht="15.7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"/>
    </row>
    <row r="335" spans="1:33" ht="15.7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"/>
    </row>
    <row r="336" spans="1:33" ht="15.7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"/>
    </row>
    <row r="337" spans="1:33" ht="15.7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"/>
    </row>
    <row r="338" spans="1:33" ht="15.7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"/>
    </row>
    <row r="339" spans="1:33" ht="15.7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"/>
    </row>
    <row r="340" spans="1:33" ht="15.7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"/>
    </row>
    <row r="341" spans="1:33" ht="15.7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"/>
    </row>
    <row r="342" spans="1:33" ht="15.7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"/>
    </row>
    <row r="343" spans="1:33" ht="15.7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"/>
    </row>
    <row r="344" spans="1:33" ht="15.7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"/>
    </row>
    <row r="345" spans="1:33" ht="15.7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"/>
    </row>
    <row r="346" spans="1:33" ht="15.7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"/>
    </row>
    <row r="347" spans="1:33" ht="15.7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"/>
    </row>
    <row r="348" spans="1:33" ht="15.7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"/>
    </row>
    <row r="349" spans="1:33" ht="15.7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"/>
    </row>
    <row r="350" spans="1:33" ht="15.7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"/>
    </row>
    <row r="351" spans="1:33" ht="15.7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"/>
    </row>
    <row r="352" spans="1:33" ht="15.7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"/>
    </row>
    <row r="353" spans="1:33" ht="15.7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"/>
    </row>
    <row r="354" spans="1:33" ht="15.7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"/>
    </row>
    <row r="355" spans="1:33" ht="15.7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"/>
    </row>
    <row r="356" spans="1:33" ht="15.7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"/>
    </row>
    <row r="357" spans="1:33" ht="15.7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"/>
    </row>
    <row r="358" spans="1:33" ht="15.7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"/>
    </row>
    <row r="359" spans="1:33" ht="15.7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"/>
    </row>
    <row r="360" spans="1:33" ht="15.7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"/>
    </row>
    <row r="361" spans="1:33" ht="15.7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"/>
    </row>
    <row r="362" spans="1:33" ht="15.7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"/>
    </row>
    <row r="363" spans="1:33" ht="15.7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"/>
    </row>
    <row r="364" spans="1:33" ht="15.7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"/>
    </row>
    <row r="365" spans="1:33" ht="15.7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"/>
    </row>
    <row r="366" spans="1:33" ht="15.7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"/>
    </row>
    <row r="367" spans="1:33" ht="15.7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"/>
    </row>
    <row r="368" spans="1:33" ht="15.7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"/>
    </row>
    <row r="369" spans="1:33" ht="15.7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"/>
    </row>
    <row r="370" spans="1:33" ht="15.7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"/>
    </row>
    <row r="371" spans="1:33" ht="15.7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"/>
    </row>
    <row r="372" spans="1:33" ht="15.7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"/>
    </row>
    <row r="373" spans="1:33" ht="15.7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"/>
    </row>
    <row r="374" spans="1:33" ht="15.7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"/>
    </row>
    <row r="375" spans="1:33" ht="15.7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"/>
    </row>
    <row r="376" spans="1:33" ht="15.7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"/>
    </row>
    <row r="377" spans="1:33" ht="15.7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"/>
    </row>
    <row r="378" spans="1:33" ht="15.7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"/>
    </row>
    <row r="379" spans="1:33" ht="15.7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"/>
    </row>
    <row r="380" spans="1:33" ht="15.7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"/>
    </row>
    <row r="381" spans="1:33" ht="15.7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"/>
    </row>
    <row r="382" spans="1:33" ht="15.7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"/>
    </row>
    <row r="383" spans="1:33" ht="15.7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"/>
    </row>
    <row r="384" spans="1:33" ht="15.7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"/>
    </row>
    <row r="385" spans="1:33" ht="15.7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"/>
    </row>
    <row r="386" spans="1:33" ht="15.7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"/>
    </row>
    <row r="387" spans="1:33" ht="15.7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"/>
    </row>
    <row r="388" spans="1:33" ht="15.7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"/>
    </row>
    <row r="389" spans="1:33" ht="15.7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"/>
    </row>
    <row r="390" spans="1:33" ht="15.7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"/>
    </row>
    <row r="391" spans="1:33" ht="15.7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"/>
    </row>
    <row r="392" spans="1:33" ht="15.7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"/>
    </row>
    <row r="393" spans="1:33" ht="15.7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"/>
    </row>
    <row r="394" spans="1:33" ht="15.7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"/>
    </row>
    <row r="395" spans="1:33" ht="15.7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"/>
    </row>
    <row r="396" spans="1:33" ht="15.7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"/>
    </row>
    <row r="397" spans="1:33" ht="15.7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"/>
    </row>
    <row r="398" spans="1:33" ht="15.7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"/>
    </row>
    <row r="399" spans="1:33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</sheetData>
  <mergeCells count="17">
    <mergeCell ref="D2:E2"/>
    <mergeCell ref="B196:B198"/>
    <mergeCell ref="C196:C198"/>
    <mergeCell ref="D196:D198"/>
    <mergeCell ref="E196:E198"/>
    <mergeCell ref="H196:K196"/>
    <mergeCell ref="L196:L197"/>
    <mergeCell ref="B211:B213"/>
    <mergeCell ref="C211:C213"/>
    <mergeCell ref="D211:D213"/>
    <mergeCell ref="E211:E213"/>
    <mergeCell ref="F211:F212"/>
    <mergeCell ref="G211:G212"/>
    <mergeCell ref="H211:K211"/>
    <mergeCell ref="L211:L212"/>
    <mergeCell ref="F196:F197"/>
    <mergeCell ref="G196:G197"/>
  </mergeCell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99"/>
  <sheetViews>
    <sheetView topLeftCell="A143" workbookViewId="0">
      <selection activeCell="E141" sqref="E141:K146"/>
    </sheetView>
  </sheetViews>
  <sheetFormatPr defaultColWidth="14.42578125" defaultRowHeight="15" customHeight="1" outlineLevelRow="2"/>
  <cols>
    <col min="1" max="1" width="8.85546875" customWidth="1"/>
    <col min="2" max="2" width="5" customWidth="1"/>
    <col min="3" max="3" width="54.28515625" customWidth="1"/>
    <col min="4" max="4" width="16.28515625" customWidth="1"/>
    <col min="5" max="6" width="14.7109375" customWidth="1"/>
    <col min="7" max="7" width="16.140625" customWidth="1"/>
    <col min="8" max="9" width="14.7109375" customWidth="1"/>
    <col min="10" max="10" width="15.85546875" customWidth="1"/>
    <col min="11" max="11" width="14.140625" customWidth="1"/>
    <col min="12" max="12" width="15.7109375" customWidth="1"/>
    <col min="13" max="15" width="16.140625" customWidth="1"/>
    <col min="16" max="16" width="13.42578125" customWidth="1"/>
    <col min="18" max="18" width="16.140625" customWidth="1"/>
    <col min="19" max="22" width="17.140625" customWidth="1"/>
    <col min="23" max="23" width="12.42578125" customWidth="1"/>
    <col min="24" max="33" width="9.140625" customWidth="1"/>
  </cols>
  <sheetData>
    <row r="1" spans="1:33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5" customHeight="1">
      <c r="A2" s="1"/>
      <c r="B2" s="2"/>
      <c r="C2" s="3" t="s">
        <v>0</v>
      </c>
      <c r="D2" s="974" t="s">
        <v>1</v>
      </c>
      <c r="E2" s="97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5" customHeight="1">
      <c r="A3" s="1"/>
      <c r="B3" s="4"/>
      <c r="C3" s="5"/>
      <c r="D3" s="6" t="s">
        <v>2</v>
      </c>
      <c r="E3" s="7" t="s">
        <v>3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33.75" customHeight="1">
      <c r="A4" s="1"/>
      <c r="B4" s="8">
        <v>1</v>
      </c>
      <c r="C4" s="9" t="s">
        <v>4</v>
      </c>
      <c r="D4" s="6">
        <v>0</v>
      </c>
      <c r="E4" s="7" t="s">
        <v>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33.75" customHeight="1">
      <c r="A5" s="1"/>
      <c r="B5" s="8">
        <v>2</v>
      </c>
      <c r="C5" s="9" t="s">
        <v>6</v>
      </c>
      <c r="D5" s="6"/>
      <c r="E5" s="7" t="s">
        <v>5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ht="33.75" customHeight="1">
      <c r="A6" s="1"/>
      <c r="B6" s="10">
        <v>3</v>
      </c>
      <c r="C6" s="11" t="s">
        <v>7</v>
      </c>
      <c r="D6" s="12">
        <v>123.12</v>
      </c>
      <c r="E6" s="13" t="s">
        <v>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15" customHeight="1">
      <c r="A9" s="22"/>
      <c r="B9" s="15" t="s">
        <v>9</v>
      </c>
      <c r="C9" s="16"/>
      <c r="D9" s="16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15" customHeight="1">
      <c r="A10" s="16"/>
      <c r="B10" s="17" t="s">
        <v>10</v>
      </c>
      <c r="C10" s="51" t="s">
        <v>11</v>
      </c>
      <c r="D10" s="971" t="s">
        <v>12</v>
      </c>
      <c r="E10" s="972"/>
      <c r="F10" s="972"/>
      <c r="G10" s="97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15.75" customHeight="1">
      <c r="A11" s="16"/>
      <c r="B11" s="18">
        <v>1</v>
      </c>
      <c r="C11" s="52" t="s">
        <v>13</v>
      </c>
      <c r="D11" s="971"/>
      <c r="E11" s="972"/>
      <c r="F11" s="972"/>
      <c r="G11" s="973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ht="15.75" customHeight="1">
      <c r="A12" s="16"/>
      <c r="B12" s="18">
        <v>2</v>
      </c>
      <c r="C12" s="52" t="s">
        <v>14</v>
      </c>
      <c r="D12" s="971"/>
      <c r="E12" s="972"/>
      <c r="F12" s="972"/>
      <c r="G12" s="97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ht="15.75" customHeight="1">
      <c r="A13" s="16"/>
      <c r="B13" s="18">
        <v>3</v>
      </c>
      <c r="C13" s="52" t="s">
        <v>16</v>
      </c>
      <c r="D13" s="971"/>
      <c r="E13" s="972"/>
      <c r="F13" s="972"/>
      <c r="G13" s="973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15.75" customHeight="1">
      <c r="A14" s="16"/>
      <c r="B14" s="18">
        <v>4</v>
      </c>
      <c r="C14" s="52" t="s">
        <v>18</v>
      </c>
      <c r="D14" s="971"/>
      <c r="E14" s="972"/>
      <c r="F14" s="972"/>
      <c r="G14" s="97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5.75" customHeight="1">
      <c r="A15" s="16"/>
      <c r="B15" s="18">
        <v>5</v>
      </c>
      <c r="C15" s="52" t="s">
        <v>20</v>
      </c>
      <c r="D15" s="971"/>
      <c r="E15" s="972"/>
      <c r="F15" s="972"/>
      <c r="G15" s="973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ht="15.75" customHeight="1">
      <c r="A16" s="16"/>
      <c r="B16" s="18">
        <v>6</v>
      </c>
      <c r="C16" s="52" t="s">
        <v>22</v>
      </c>
      <c r="D16" s="971"/>
      <c r="E16" s="972"/>
      <c r="F16" s="972"/>
      <c r="G16" s="97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ht="15" customHeight="1">
      <c r="A17" s="16"/>
      <c r="B17" s="20"/>
      <c r="C17" s="53"/>
      <c r="D17" s="16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ht="15.7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1:33">
      <c r="A19" s="54" t="s">
        <v>94</v>
      </c>
      <c r="B19" s="54" t="s">
        <v>95</v>
      </c>
      <c r="C19" s="55" t="s">
        <v>96</v>
      </c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</row>
    <row r="20" spans="1:33" ht="14.25" customHeight="1" outlineLevel="1">
      <c r="A20" s="22"/>
      <c r="B20" s="58"/>
      <c r="C20" s="15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</row>
    <row r="21" spans="1:33" ht="15.75" customHeight="1" outlineLevel="1">
      <c r="A21" s="22" t="s">
        <v>24</v>
      </c>
      <c r="B21" s="15" t="s">
        <v>1136</v>
      </c>
      <c r="C21" s="16"/>
      <c r="D21" s="16"/>
      <c r="E21" s="16"/>
      <c r="F21" s="124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</row>
    <row r="22" spans="1:33" ht="15.75" customHeight="1" outlineLevel="1">
      <c r="A22" s="323"/>
      <c r="B22" s="324"/>
      <c r="C22" s="218"/>
      <c r="D22" s="218"/>
      <c r="E22" s="218"/>
      <c r="F22" s="291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</row>
    <row r="23" spans="1:33" ht="15.75" customHeight="1" outlineLevel="1">
      <c r="A23" s="323"/>
      <c r="B23" s="60" t="s">
        <v>10</v>
      </c>
      <c r="C23" s="60" t="s">
        <v>12</v>
      </c>
      <c r="D23" s="60" t="s">
        <v>26</v>
      </c>
      <c r="E23" s="60" t="s">
        <v>12</v>
      </c>
      <c r="F23" s="291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</row>
    <row r="24" spans="1:33" ht="15.75" customHeight="1" outlineLevel="1">
      <c r="A24" s="323"/>
      <c r="B24" s="60">
        <v>1</v>
      </c>
      <c r="C24" s="19" t="s">
        <v>1137</v>
      </c>
      <c r="D24" s="60" t="s">
        <v>32</v>
      </c>
      <c r="E24" s="200">
        <v>265</v>
      </c>
      <c r="F24" s="291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</row>
    <row r="25" spans="1:33" ht="15.75" customHeight="1" outlineLevel="1">
      <c r="A25" s="323"/>
      <c r="B25" s="60">
        <v>2</v>
      </c>
      <c r="C25" s="19" t="s">
        <v>107</v>
      </c>
      <c r="D25" s="60" t="s">
        <v>108</v>
      </c>
      <c r="E25" s="325">
        <v>21.937000000000001</v>
      </c>
      <c r="F25" s="291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</row>
    <row r="26" spans="1:33" ht="15.75" customHeight="1" outlineLevel="1">
      <c r="A26" s="323"/>
      <c r="B26" s="60">
        <v>3</v>
      </c>
      <c r="C26" s="19" t="s">
        <v>109</v>
      </c>
      <c r="D26" s="60" t="s">
        <v>108</v>
      </c>
      <c r="E26" s="326"/>
      <c r="F26" s="291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</row>
    <row r="27" spans="1:33" ht="15.75" customHeight="1" outlineLevel="1">
      <c r="A27" s="323"/>
      <c r="B27" s="60">
        <v>4</v>
      </c>
      <c r="C27" s="19" t="s">
        <v>110</v>
      </c>
      <c r="D27" s="60" t="s">
        <v>111</v>
      </c>
      <c r="E27" s="60"/>
      <c r="F27" s="291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  <c r="X27" s="218"/>
      <c r="Y27" s="218"/>
      <c r="Z27" s="218"/>
      <c r="AA27" s="218"/>
      <c r="AB27" s="218"/>
      <c r="AC27" s="218"/>
      <c r="AD27" s="218"/>
      <c r="AE27" s="218"/>
      <c r="AF27" s="218"/>
      <c r="AG27" s="218"/>
    </row>
    <row r="28" spans="1:33" ht="29.25" customHeight="1" outlineLevel="1">
      <c r="A28" s="323"/>
      <c r="B28" s="60">
        <v>5</v>
      </c>
      <c r="C28" s="19" t="s">
        <v>113</v>
      </c>
      <c r="D28" s="60" t="s">
        <v>32</v>
      </c>
      <c r="E28" s="60"/>
      <c r="F28" s="291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</row>
    <row r="29" spans="1:33" ht="40.5" customHeight="1" outlineLevel="1">
      <c r="A29" s="323"/>
      <c r="B29" s="60">
        <v>6</v>
      </c>
      <c r="C29" s="19" t="s">
        <v>114</v>
      </c>
      <c r="D29" s="60" t="s">
        <v>32</v>
      </c>
      <c r="E29" s="60"/>
      <c r="F29" s="291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</row>
    <row r="30" spans="1:33" ht="15.75" customHeight="1" outlineLevel="1">
      <c r="A30" s="323"/>
      <c r="B30" s="60">
        <v>7</v>
      </c>
      <c r="C30" s="19" t="s">
        <v>115</v>
      </c>
      <c r="D30" s="60" t="s">
        <v>32</v>
      </c>
      <c r="E30" s="60"/>
      <c r="F30" s="291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18"/>
      <c r="AD30" s="218"/>
      <c r="AE30" s="218"/>
      <c r="AF30" s="218"/>
      <c r="AG30" s="218"/>
    </row>
    <row r="31" spans="1:33" ht="16.5" customHeight="1" outlineLevel="1">
      <c r="A31" s="323"/>
      <c r="B31" s="60">
        <v>8</v>
      </c>
      <c r="C31" s="19" t="s">
        <v>116</v>
      </c>
      <c r="D31" s="60" t="s">
        <v>117</v>
      </c>
      <c r="E31" s="60"/>
      <c r="F31" s="291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</row>
    <row r="32" spans="1:33" ht="24" customHeight="1" outlineLevel="1">
      <c r="A32" s="323"/>
      <c r="B32" s="60">
        <v>9</v>
      </c>
      <c r="C32" s="19" t="s">
        <v>118</v>
      </c>
      <c r="D32" s="60" t="s">
        <v>32</v>
      </c>
      <c r="E32" s="60"/>
      <c r="F32" s="291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  <c r="X32" s="218"/>
      <c r="Y32" s="218"/>
      <c r="Z32" s="218"/>
      <c r="AA32" s="218"/>
      <c r="AB32" s="218"/>
      <c r="AC32" s="218"/>
      <c r="AD32" s="218"/>
      <c r="AE32" s="218"/>
      <c r="AF32" s="218"/>
      <c r="AG32" s="218"/>
    </row>
    <row r="33" spans="1:33" ht="24" customHeight="1" outlineLevel="1">
      <c r="A33" s="323"/>
      <c r="B33" s="60">
        <v>10</v>
      </c>
      <c r="C33" s="19" t="s">
        <v>119</v>
      </c>
      <c r="D33" s="60" t="s">
        <v>32</v>
      </c>
      <c r="E33" s="60"/>
      <c r="F33" s="291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</row>
    <row r="34" spans="1:33" ht="24" customHeight="1" outlineLevel="1">
      <c r="A34" s="323"/>
      <c r="B34" s="60">
        <v>11</v>
      </c>
      <c r="C34" s="19" t="s">
        <v>120</v>
      </c>
      <c r="D34" s="60" t="s">
        <v>32</v>
      </c>
      <c r="E34" s="60"/>
      <c r="F34" s="291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</row>
    <row r="35" spans="1:33" ht="24" customHeight="1" outlineLevel="1">
      <c r="A35" s="323"/>
      <c r="B35" s="60">
        <v>12</v>
      </c>
      <c r="C35" s="19" t="s">
        <v>121</v>
      </c>
      <c r="D35" s="60" t="s">
        <v>32</v>
      </c>
      <c r="E35" s="60"/>
      <c r="F35" s="291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</row>
    <row r="36" spans="1:33" ht="24" customHeight="1" outlineLevel="1">
      <c r="A36" s="323"/>
      <c r="B36" s="60">
        <v>13</v>
      </c>
      <c r="C36" s="19" t="s">
        <v>122</v>
      </c>
      <c r="D36" s="60" t="s">
        <v>32</v>
      </c>
      <c r="E36" s="60"/>
      <c r="F36" s="291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</row>
    <row r="37" spans="1:33" ht="15.75" customHeight="1" outlineLevel="1">
      <c r="A37" s="323"/>
      <c r="B37" s="324"/>
      <c r="C37" s="218"/>
      <c r="D37" s="218"/>
      <c r="E37" s="218"/>
      <c r="F37" s="291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</row>
    <row r="38" spans="1:33" ht="15.75" customHeight="1" outlineLevel="1">
      <c r="A38" s="323"/>
      <c r="B38" s="324"/>
      <c r="C38" s="218"/>
      <c r="D38" s="218"/>
      <c r="E38" s="218"/>
      <c r="F38" s="291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8"/>
      <c r="Z38" s="218"/>
      <c r="AA38" s="218"/>
      <c r="AB38" s="218"/>
      <c r="AC38" s="218"/>
      <c r="AD38" s="218"/>
      <c r="AE38" s="218"/>
      <c r="AF38" s="218"/>
      <c r="AG38" s="218"/>
    </row>
    <row r="39" spans="1:33" ht="15.75" customHeight="1" outlineLevel="1">
      <c r="A39" s="22" t="s">
        <v>35</v>
      </c>
      <c r="B39" s="15" t="s">
        <v>1138</v>
      </c>
      <c r="C39" s="14"/>
      <c r="D39" s="14"/>
      <c r="E39" s="14"/>
      <c r="F39" s="14"/>
      <c r="G39" s="14"/>
      <c r="H39" s="14"/>
      <c r="I39" s="14"/>
      <c r="J39" s="14"/>
      <c r="K39" s="14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</row>
    <row r="40" spans="1:33" ht="54" customHeight="1" outlineLevel="1">
      <c r="A40" s="16"/>
      <c r="B40" s="60" t="s">
        <v>10</v>
      </c>
      <c r="C40" s="60" t="s">
        <v>523</v>
      </c>
      <c r="D40" s="60" t="s">
        <v>524</v>
      </c>
      <c r="E40" s="60" t="s">
        <v>525</v>
      </c>
      <c r="F40" s="60" t="s">
        <v>526</v>
      </c>
      <c r="G40" s="60" t="s">
        <v>527</v>
      </c>
      <c r="H40" s="60" t="s">
        <v>528</v>
      </c>
      <c r="I40" s="60" t="s">
        <v>529</v>
      </c>
      <c r="J40" s="60" t="s">
        <v>1690</v>
      </c>
      <c r="K40" s="14"/>
      <c r="L40" s="16"/>
      <c r="M40" s="16"/>
      <c r="N40" s="14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</row>
    <row r="41" spans="1:33" ht="15.75" customHeight="1" outlineLevel="1">
      <c r="A41" s="16"/>
      <c r="B41" s="17">
        <v>1</v>
      </c>
      <c r="C41" s="118"/>
      <c r="D41" s="118"/>
      <c r="E41" s="118"/>
      <c r="F41" s="118"/>
      <c r="G41" s="118"/>
      <c r="H41" s="118"/>
      <c r="I41" s="118"/>
      <c r="J41" s="118"/>
      <c r="K41" s="14"/>
      <c r="L41" s="16"/>
      <c r="M41" s="16"/>
      <c r="N41" s="14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</row>
    <row r="42" spans="1:33" ht="15.75" customHeight="1" outlineLevel="1">
      <c r="A42" s="16"/>
      <c r="B42" s="17">
        <v>2</v>
      </c>
      <c r="C42" s="118"/>
      <c r="D42" s="118"/>
      <c r="E42" s="118"/>
      <c r="F42" s="118"/>
      <c r="G42" s="118"/>
      <c r="H42" s="118"/>
      <c r="I42" s="118"/>
      <c r="J42" s="118"/>
      <c r="K42" s="14"/>
      <c r="L42" s="16"/>
      <c r="M42" s="16"/>
      <c r="N42" s="14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</row>
    <row r="43" spans="1:33" ht="15.75" customHeight="1" outlineLevel="1">
      <c r="A43" s="16"/>
      <c r="B43" s="17">
        <v>3</v>
      </c>
      <c r="C43" s="118"/>
      <c r="D43" s="118"/>
      <c r="E43" s="118"/>
      <c r="F43" s="118"/>
      <c r="G43" s="118"/>
      <c r="H43" s="118"/>
      <c r="I43" s="118"/>
      <c r="J43" s="118"/>
      <c r="K43" s="14"/>
      <c r="L43" s="16"/>
      <c r="M43" s="16"/>
      <c r="N43" s="14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</row>
    <row r="44" spans="1:33" ht="15.75" customHeight="1" outlineLevel="1">
      <c r="A44" s="16"/>
      <c r="B44" s="17">
        <v>4</v>
      </c>
      <c r="C44" s="118"/>
      <c r="D44" s="118"/>
      <c r="E44" s="118"/>
      <c r="F44" s="118"/>
      <c r="G44" s="118"/>
      <c r="H44" s="118"/>
      <c r="I44" s="118"/>
      <c r="J44" s="118"/>
      <c r="K44" s="14"/>
      <c r="L44" s="16"/>
      <c r="M44" s="16"/>
      <c r="N44" s="14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</row>
    <row r="45" spans="1:33" ht="15.75" customHeight="1" outlineLevel="1">
      <c r="A45" s="16"/>
      <c r="B45" s="17">
        <v>5</v>
      </c>
      <c r="C45" s="118"/>
      <c r="D45" s="118"/>
      <c r="E45" s="118"/>
      <c r="F45" s="118"/>
      <c r="G45" s="118"/>
      <c r="H45" s="118"/>
      <c r="I45" s="118"/>
      <c r="J45" s="118"/>
      <c r="K45" s="14"/>
      <c r="L45" s="16"/>
      <c r="M45" s="16"/>
      <c r="N45" s="14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</row>
    <row r="46" spans="1:33" ht="15.75" customHeight="1" outlineLevel="1">
      <c r="A46" s="16"/>
      <c r="B46" s="17">
        <v>6</v>
      </c>
      <c r="C46" s="118"/>
      <c r="D46" s="118"/>
      <c r="E46" s="118"/>
      <c r="F46" s="118"/>
      <c r="G46" s="118"/>
      <c r="H46" s="118"/>
      <c r="I46" s="118"/>
      <c r="J46" s="118"/>
      <c r="K46" s="14"/>
      <c r="L46" s="16"/>
      <c r="M46" s="16"/>
      <c r="N46" s="14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</row>
    <row r="47" spans="1:33" ht="15.75" customHeight="1" outlineLevel="1">
      <c r="A47" s="16"/>
      <c r="B47" s="17">
        <v>7</v>
      </c>
      <c r="C47" s="118"/>
      <c r="D47" s="118"/>
      <c r="E47" s="118"/>
      <c r="F47" s="118"/>
      <c r="G47" s="118"/>
      <c r="H47" s="118"/>
      <c r="I47" s="118"/>
      <c r="J47" s="118"/>
      <c r="K47" s="14"/>
      <c r="L47" s="16"/>
      <c r="M47" s="16"/>
      <c r="N47" s="14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</row>
    <row r="48" spans="1:33" ht="15.75" customHeight="1" outlineLevel="1">
      <c r="A48" s="16"/>
      <c r="B48" s="17">
        <v>8</v>
      </c>
      <c r="C48" s="118"/>
      <c r="D48" s="118"/>
      <c r="E48" s="118"/>
      <c r="F48" s="118"/>
      <c r="G48" s="118"/>
      <c r="H48" s="118"/>
      <c r="I48" s="118"/>
      <c r="J48" s="118"/>
      <c r="K48" s="14"/>
      <c r="L48" s="16"/>
      <c r="M48" s="16"/>
      <c r="N48" s="14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</row>
    <row r="49" spans="1:33" ht="15.75" customHeight="1" outlineLevel="1">
      <c r="A49" s="16"/>
      <c r="B49" s="17" t="s">
        <v>222</v>
      </c>
      <c r="C49" s="118"/>
      <c r="D49" s="118"/>
      <c r="E49" s="118"/>
      <c r="F49" s="118"/>
      <c r="G49" s="118"/>
      <c r="H49" s="118"/>
      <c r="I49" s="118"/>
      <c r="J49" s="118"/>
      <c r="K49" s="14"/>
      <c r="L49" s="16"/>
      <c r="M49" s="16"/>
      <c r="N49" s="14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</row>
    <row r="50" spans="1:33" ht="15.75" customHeight="1" outlineLevel="1">
      <c r="A50" s="16"/>
      <c r="B50" s="16"/>
      <c r="C50" s="16"/>
      <c r="D50" s="16"/>
      <c r="E50" s="218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</row>
    <row r="51" spans="1:33" ht="16.5" customHeight="1" outlineLevel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</row>
    <row r="52" spans="1:33" ht="15.75" customHeight="1">
      <c r="A52" s="119" t="s">
        <v>94</v>
      </c>
      <c r="B52" s="119" t="s">
        <v>223</v>
      </c>
      <c r="C52" s="120" t="s">
        <v>224</v>
      </c>
      <c r="D52" s="121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</row>
    <row r="53" spans="1:33" ht="16.5" customHeight="1" outlineLevel="1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</row>
    <row r="54" spans="1:33" ht="15.75" customHeight="1" outlineLevel="1">
      <c r="A54" s="22" t="s">
        <v>208</v>
      </c>
      <c r="B54" s="15" t="s">
        <v>1139</v>
      </c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</row>
    <row r="55" spans="1:33" ht="15.75" customHeight="1" outlineLevel="1">
      <c r="A55" s="124"/>
      <c r="B55" s="60" t="s">
        <v>10</v>
      </c>
      <c r="C55" s="60" t="s">
        <v>12</v>
      </c>
      <c r="D55" s="60" t="s">
        <v>26</v>
      </c>
      <c r="E55" s="60">
        <v>2017</v>
      </c>
      <c r="F55" s="60">
        <v>2018</v>
      </c>
      <c r="G55" s="60">
        <v>2019</v>
      </c>
      <c r="H55" s="60">
        <v>2020</v>
      </c>
      <c r="I55" s="60">
        <v>2021</v>
      </c>
      <c r="J55" s="60">
        <v>2022</v>
      </c>
      <c r="K55" s="60">
        <v>2023</v>
      </c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</row>
    <row r="56" spans="1:33" ht="15.75" customHeight="1" outlineLevel="1">
      <c r="A56" s="124"/>
      <c r="B56" s="17">
        <v>1</v>
      </c>
      <c r="C56" s="126" t="s">
        <v>227</v>
      </c>
      <c r="D56" s="17" t="s">
        <v>228</v>
      </c>
      <c r="E56" s="130"/>
      <c r="F56" s="130"/>
      <c r="G56" s="130"/>
      <c r="H56" s="130"/>
      <c r="I56" s="130"/>
      <c r="J56" s="130"/>
      <c r="K56" s="130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</row>
    <row r="57" spans="1:33" ht="15.75" customHeight="1" outlineLevel="1">
      <c r="A57" s="124"/>
      <c r="B57" s="17">
        <v>2</v>
      </c>
      <c r="C57" s="126" t="s">
        <v>230</v>
      </c>
      <c r="D57" s="17" t="s">
        <v>1140</v>
      </c>
      <c r="E57" s="130"/>
      <c r="F57" s="130"/>
      <c r="G57" s="130"/>
      <c r="H57" s="130"/>
      <c r="I57" s="130"/>
      <c r="J57" s="130"/>
      <c r="K57" s="130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</row>
    <row r="58" spans="1:33" ht="15.75" customHeight="1" outlineLevel="1">
      <c r="A58" s="124"/>
      <c r="B58" s="17">
        <v>3</v>
      </c>
      <c r="C58" s="171" t="s">
        <v>322</v>
      </c>
      <c r="D58" s="159" t="s">
        <v>5</v>
      </c>
      <c r="E58" s="159" t="s">
        <v>5</v>
      </c>
      <c r="F58" s="159" t="s">
        <v>5</v>
      </c>
      <c r="G58" s="159" t="s">
        <v>5</v>
      </c>
      <c r="H58" s="159" t="s">
        <v>5</v>
      </c>
      <c r="I58" s="159" t="s">
        <v>5</v>
      </c>
      <c r="J58" s="159" t="s">
        <v>5</v>
      </c>
      <c r="K58" s="159" t="s">
        <v>5</v>
      </c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</row>
    <row r="59" spans="1:33" ht="15.75" customHeight="1" outlineLevel="1">
      <c r="A59" s="124"/>
      <c r="B59" s="17">
        <v>4</v>
      </c>
      <c r="C59" s="126" t="s">
        <v>233</v>
      </c>
      <c r="D59" s="130" t="s">
        <v>5</v>
      </c>
      <c r="E59" s="130" t="s">
        <v>5</v>
      </c>
      <c r="F59" s="130" t="s">
        <v>5</v>
      </c>
      <c r="G59" s="130" t="s">
        <v>5</v>
      </c>
      <c r="H59" s="130" t="s">
        <v>5</v>
      </c>
      <c r="I59" s="130" t="s">
        <v>5</v>
      </c>
      <c r="J59" s="130" t="s">
        <v>5</v>
      </c>
      <c r="K59" s="130" t="s">
        <v>5</v>
      </c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</row>
    <row r="60" spans="1:33" ht="15.75" customHeight="1" outlineLevel="2">
      <c r="A60" s="124"/>
      <c r="B60" s="133"/>
      <c r="C60" s="134" t="s">
        <v>235</v>
      </c>
      <c r="D60" s="130" t="s">
        <v>236</v>
      </c>
      <c r="E60" s="130"/>
      <c r="F60" s="130"/>
      <c r="G60" s="130"/>
      <c r="H60" s="130"/>
      <c r="I60" s="130"/>
      <c r="J60" s="130"/>
      <c r="K60" s="130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</row>
    <row r="61" spans="1:33" ht="15.75" customHeight="1" outlineLevel="2">
      <c r="A61" s="124"/>
      <c r="B61" s="133"/>
      <c r="C61" s="134" t="s">
        <v>237</v>
      </c>
      <c r="D61" s="130" t="s">
        <v>236</v>
      </c>
      <c r="E61" s="130"/>
      <c r="F61" s="130"/>
      <c r="G61" s="130"/>
      <c r="H61" s="130"/>
      <c r="I61" s="130"/>
      <c r="J61" s="130"/>
      <c r="K61" s="130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</row>
    <row r="62" spans="1:33" ht="15.75" customHeight="1" outlineLevel="2">
      <c r="A62" s="124"/>
      <c r="B62" s="133"/>
      <c r="C62" s="134" t="s">
        <v>238</v>
      </c>
      <c r="D62" s="130" t="s">
        <v>236</v>
      </c>
      <c r="E62" s="130"/>
      <c r="F62" s="130"/>
      <c r="G62" s="130"/>
      <c r="H62" s="130"/>
      <c r="I62" s="130"/>
      <c r="J62" s="130"/>
      <c r="K62" s="130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</row>
    <row r="63" spans="1:33" ht="15.75" customHeight="1" outlineLevel="2">
      <c r="A63" s="124"/>
      <c r="B63" s="133"/>
      <c r="C63" s="134" t="s">
        <v>239</v>
      </c>
      <c r="D63" s="130" t="s">
        <v>236</v>
      </c>
      <c r="E63" s="130"/>
      <c r="F63" s="130"/>
      <c r="G63" s="130"/>
      <c r="H63" s="130"/>
      <c r="I63" s="130"/>
      <c r="J63" s="130"/>
      <c r="K63" s="130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</row>
    <row r="64" spans="1:33" ht="15.75" customHeight="1" outlineLevel="2">
      <c r="A64" s="124"/>
      <c r="B64" s="133"/>
      <c r="C64" s="134" t="s">
        <v>240</v>
      </c>
      <c r="D64" s="130" t="s">
        <v>236</v>
      </c>
      <c r="E64" s="130"/>
      <c r="F64" s="130"/>
      <c r="G64" s="130"/>
      <c r="H64" s="130"/>
      <c r="I64" s="130"/>
      <c r="J64" s="130"/>
      <c r="K64" s="130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</row>
    <row r="65" spans="1:33" ht="15.75" customHeight="1" outlineLevel="2">
      <c r="A65" s="124"/>
      <c r="B65" s="133"/>
      <c r="C65" s="134" t="s">
        <v>241</v>
      </c>
      <c r="D65" s="130" t="s">
        <v>236</v>
      </c>
      <c r="E65" s="130"/>
      <c r="F65" s="130"/>
      <c r="G65" s="130"/>
      <c r="H65" s="130"/>
      <c r="I65" s="130"/>
      <c r="J65" s="130"/>
      <c r="K65" s="130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</row>
    <row r="66" spans="1:33" ht="15.75" customHeight="1" outlineLevel="2">
      <c r="A66" s="124"/>
      <c r="B66" s="133"/>
      <c r="C66" s="134" t="s">
        <v>242</v>
      </c>
      <c r="D66" s="130" t="s">
        <v>236</v>
      </c>
      <c r="E66" s="130"/>
      <c r="F66" s="130"/>
      <c r="G66" s="130"/>
      <c r="H66" s="130"/>
      <c r="I66" s="130"/>
      <c r="J66" s="130"/>
      <c r="K66" s="130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</row>
    <row r="67" spans="1:33" ht="15.75" customHeight="1" outlineLevel="2">
      <c r="A67" s="124"/>
      <c r="B67" s="133"/>
      <c r="C67" s="134" t="s">
        <v>243</v>
      </c>
      <c r="D67" s="130" t="s">
        <v>236</v>
      </c>
      <c r="E67" s="130"/>
      <c r="F67" s="130"/>
      <c r="G67" s="130"/>
      <c r="H67" s="130"/>
      <c r="I67" s="130"/>
      <c r="J67" s="130"/>
      <c r="K67" s="130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</row>
    <row r="68" spans="1:33" ht="15.75" customHeight="1" outlineLevel="2">
      <c r="A68" s="124"/>
      <c r="B68" s="133"/>
      <c r="C68" s="134" t="s">
        <v>244</v>
      </c>
      <c r="D68" s="130" t="s">
        <v>236</v>
      </c>
      <c r="E68" s="130"/>
      <c r="F68" s="130"/>
      <c r="G68" s="130"/>
      <c r="H68" s="130"/>
      <c r="I68" s="130"/>
      <c r="J68" s="130"/>
      <c r="K68" s="130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</row>
    <row r="69" spans="1:33" ht="15.75" customHeight="1" outlineLevel="1">
      <c r="A69" s="124"/>
      <c r="B69" s="17">
        <v>5</v>
      </c>
      <c r="C69" s="126" t="s">
        <v>248</v>
      </c>
      <c r="D69" s="130" t="s">
        <v>5</v>
      </c>
      <c r="E69" s="130" t="s">
        <v>5</v>
      </c>
      <c r="F69" s="130" t="s">
        <v>5</v>
      </c>
      <c r="G69" s="130" t="s">
        <v>5</v>
      </c>
      <c r="H69" s="130" t="s">
        <v>5</v>
      </c>
      <c r="I69" s="130" t="s">
        <v>5</v>
      </c>
      <c r="J69" s="130" t="s">
        <v>5</v>
      </c>
      <c r="K69" s="130" t="s">
        <v>5</v>
      </c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</row>
    <row r="70" spans="1:33" ht="15.75" customHeight="1" outlineLevel="2">
      <c r="A70" s="124"/>
      <c r="B70" s="17"/>
      <c r="C70" s="134" t="s">
        <v>250</v>
      </c>
      <c r="D70" s="130" t="s">
        <v>236</v>
      </c>
      <c r="E70" s="130"/>
      <c r="F70" s="130"/>
      <c r="G70" s="130"/>
      <c r="H70" s="130"/>
      <c r="I70" s="130"/>
      <c r="J70" s="130"/>
      <c r="K70" s="130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</row>
    <row r="71" spans="1:33" ht="15.75" customHeight="1" outlineLevel="2">
      <c r="A71" s="124"/>
      <c r="B71" s="17"/>
      <c r="C71" s="134" t="s">
        <v>251</v>
      </c>
      <c r="D71" s="130" t="s">
        <v>236</v>
      </c>
      <c r="E71" s="130"/>
      <c r="F71" s="130"/>
      <c r="G71" s="130"/>
      <c r="H71" s="130"/>
      <c r="I71" s="130"/>
      <c r="J71" s="130"/>
      <c r="K71" s="130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</row>
    <row r="72" spans="1:33" ht="15.75" customHeight="1" outlineLevel="2">
      <c r="A72" s="124"/>
      <c r="B72" s="17"/>
      <c r="C72" s="134" t="s">
        <v>252</v>
      </c>
      <c r="D72" s="130" t="s">
        <v>236</v>
      </c>
      <c r="E72" s="130"/>
      <c r="F72" s="130"/>
      <c r="G72" s="130"/>
      <c r="H72" s="130"/>
      <c r="I72" s="130"/>
      <c r="J72" s="130"/>
      <c r="K72" s="130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</row>
    <row r="73" spans="1:33" ht="15.75" customHeight="1" outlineLevel="2">
      <c r="A73" s="124"/>
      <c r="B73" s="17"/>
      <c r="C73" s="134" t="s">
        <v>253</v>
      </c>
      <c r="D73" s="130" t="s">
        <v>236</v>
      </c>
      <c r="E73" s="130"/>
      <c r="F73" s="130"/>
      <c r="G73" s="130"/>
      <c r="H73" s="130"/>
      <c r="I73" s="130"/>
      <c r="J73" s="130"/>
      <c r="K73" s="130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</row>
    <row r="74" spans="1:33" ht="15.75" customHeight="1" outlineLevel="1">
      <c r="A74" s="124"/>
      <c r="B74" s="17">
        <v>6</v>
      </c>
      <c r="C74" s="171" t="s">
        <v>325</v>
      </c>
      <c r="D74" s="159" t="s">
        <v>5</v>
      </c>
      <c r="E74" s="159" t="s">
        <v>5</v>
      </c>
      <c r="F74" s="159" t="s">
        <v>5</v>
      </c>
      <c r="G74" s="159" t="s">
        <v>5</v>
      </c>
      <c r="H74" s="159" t="s">
        <v>5</v>
      </c>
      <c r="I74" s="159" t="s">
        <v>5</v>
      </c>
      <c r="J74" s="159" t="s">
        <v>5</v>
      </c>
      <c r="K74" s="159" t="s">
        <v>5</v>
      </c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</row>
    <row r="75" spans="1:33" ht="15.75" customHeight="1" outlineLevel="1">
      <c r="A75" s="124"/>
      <c r="B75" s="17">
        <v>7</v>
      </c>
      <c r="C75" s="126" t="s">
        <v>254</v>
      </c>
      <c r="D75" s="130" t="s">
        <v>5</v>
      </c>
      <c r="E75" s="130" t="s">
        <v>5</v>
      </c>
      <c r="F75" s="130" t="s">
        <v>5</v>
      </c>
      <c r="G75" s="130" t="s">
        <v>5</v>
      </c>
      <c r="H75" s="130" t="s">
        <v>5</v>
      </c>
      <c r="I75" s="130" t="s">
        <v>5</v>
      </c>
      <c r="J75" s="130" t="s">
        <v>5</v>
      </c>
      <c r="K75" s="130" t="s">
        <v>5</v>
      </c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</row>
    <row r="76" spans="1:33" ht="15.75" customHeight="1" outlineLevel="2">
      <c r="A76" s="124"/>
      <c r="B76" s="17"/>
      <c r="C76" s="134" t="s">
        <v>256</v>
      </c>
      <c r="D76" s="130" t="s">
        <v>236</v>
      </c>
      <c r="E76" s="130"/>
      <c r="F76" s="130"/>
      <c r="G76" s="130"/>
      <c r="H76" s="130"/>
      <c r="I76" s="130"/>
      <c r="J76" s="130"/>
      <c r="K76" s="130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</row>
    <row r="77" spans="1:33" ht="15.75" customHeight="1" outlineLevel="2">
      <c r="A77" s="124"/>
      <c r="B77" s="17"/>
      <c r="C77" s="134" t="s">
        <v>257</v>
      </c>
      <c r="D77" s="130" t="s">
        <v>236</v>
      </c>
      <c r="E77" s="130"/>
      <c r="F77" s="130"/>
      <c r="G77" s="130"/>
      <c r="H77" s="130"/>
      <c r="I77" s="130"/>
      <c r="J77" s="130"/>
      <c r="K77" s="130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</row>
    <row r="78" spans="1:33" ht="15.75" customHeight="1" outlineLevel="2">
      <c r="A78" s="124"/>
      <c r="B78" s="17"/>
      <c r="C78" s="134" t="s">
        <v>258</v>
      </c>
      <c r="D78" s="130" t="s">
        <v>236</v>
      </c>
      <c r="E78" s="130"/>
      <c r="F78" s="130"/>
      <c r="G78" s="130"/>
      <c r="H78" s="130"/>
      <c r="I78" s="130"/>
      <c r="J78" s="130"/>
      <c r="K78" s="130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</row>
    <row r="79" spans="1:33" ht="15.75" customHeight="1" outlineLevel="2">
      <c r="A79" s="124"/>
      <c r="B79" s="17"/>
      <c r="C79" s="134" t="s">
        <v>259</v>
      </c>
      <c r="D79" s="130" t="s">
        <v>236</v>
      </c>
      <c r="E79" s="130"/>
      <c r="F79" s="130"/>
      <c r="G79" s="130"/>
      <c r="H79" s="130"/>
      <c r="I79" s="130"/>
      <c r="J79" s="130"/>
      <c r="K79" s="130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</row>
    <row r="80" spans="1:33" ht="15.75" customHeight="1" outlineLevel="2">
      <c r="A80" s="124"/>
      <c r="B80" s="17"/>
      <c r="C80" s="134" t="s">
        <v>260</v>
      </c>
      <c r="D80" s="130" t="s">
        <v>236</v>
      </c>
      <c r="E80" s="130"/>
      <c r="F80" s="130"/>
      <c r="G80" s="130"/>
      <c r="H80" s="130"/>
      <c r="I80" s="130"/>
      <c r="J80" s="130"/>
      <c r="K80" s="130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</row>
    <row r="81" spans="1:33" ht="15.75" customHeight="1" outlineLevel="2">
      <c r="A81" s="124"/>
      <c r="B81" s="17"/>
      <c r="C81" s="134" t="s">
        <v>261</v>
      </c>
      <c r="D81" s="130" t="s">
        <v>236</v>
      </c>
      <c r="E81" s="130"/>
      <c r="F81" s="130"/>
      <c r="G81" s="130"/>
      <c r="H81" s="130"/>
      <c r="I81" s="130"/>
      <c r="J81" s="130"/>
      <c r="K81" s="130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</row>
    <row r="82" spans="1:33" ht="15.75" customHeight="1" outlineLevel="1">
      <c r="A82" s="124"/>
      <c r="B82" s="17">
        <v>8</v>
      </c>
      <c r="C82" s="126" t="s">
        <v>262</v>
      </c>
      <c r="D82" s="130" t="s">
        <v>5</v>
      </c>
      <c r="E82" s="130" t="s">
        <v>5</v>
      </c>
      <c r="F82" s="130" t="s">
        <v>5</v>
      </c>
      <c r="G82" s="130" t="s">
        <v>5</v>
      </c>
      <c r="H82" s="130" t="s">
        <v>5</v>
      </c>
      <c r="I82" s="130" t="s">
        <v>5</v>
      </c>
      <c r="J82" s="130" t="s">
        <v>5</v>
      </c>
      <c r="K82" s="130" t="s">
        <v>5</v>
      </c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</row>
    <row r="83" spans="1:33" ht="15.75" customHeight="1" outlineLevel="2">
      <c r="A83" s="124"/>
      <c r="B83" s="133"/>
      <c r="C83" s="134" t="s">
        <v>264</v>
      </c>
      <c r="D83" s="17" t="s">
        <v>236</v>
      </c>
      <c r="E83" s="130"/>
      <c r="F83" s="130"/>
      <c r="G83" s="130"/>
      <c r="H83" s="130"/>
      <c r="I83" s="130"/>
      <c r="J83" s="130"/>
      <c r="K83" s="130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</row>
    <row r="84" spans="1:33" ht="15.75" customHeight="1" outlineLevel="2">
      <c r="A84" s="124"/>
      <c r="B84" s="133"/>
      <c r="C84" s="134" t="s">
        <v>265</v>
      </c>
      <c r="D84" s="17" t="s">
        <v>236</v>
      </c>
      <c r="E84" s="130"/>
      <c r="F84" s="130"/>
      <c r="G84" s="130"/>
      <c r="H84" s="130"/>
      <c r="I84" s="130"/>
      <c r="J84" s="130"/>
      <c r="K84" s="130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</row>
    <row r="85" spans="1:33" ht="15.75" customHeight="1" outlineLevel="1">
      <c r="A85" s="124"/>
      <c r="B85" s="17">
        <v>9</v>
      </c>
      <c r="C85" s="126" t="s">
        <v>266</v>
      </c>
      <c r="D85" s="17" t="s">
        <v>267</v>
      </c>
      <c r="E85" s="130"/>
      <c r="F85" s="130"/>
      <c r="G85" s="130"/>
      <c r="H85" s="130"/>
      <c r="I85" s="130"/>
      <c r="J85" s="130"/>
      <c r="K85" s="130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</row>
    <row r="86" spans="1:33" ht="15.75" customHeight="1" outlineLevel="1">
      <c r="A86" s="124"/>
      <c r="B86" s="17">
        <v>10</v>
      </c>
      <c r="C86" s="126" t="s">
        <v>327</v>
      </c>
      <c r="D86" s="17" t="s">
        <v>270</v>
      </c>
      <c r="E86" s="130"/>
      <c r="F86" s="130"/>
      <c r="G86" s="130"/>
      <c r="H86" s="130"/>
      <c r="I86" s="130"/>
      <c r="J86" s="130"/>
      <c r="K86" s="130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</row>
    <row r="87" spans="1:33" ht="16.5" customHeight="1" outlineLevel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</row>
    <row r="88" spans="1:33" ht="16.5" customHeight="1" outlineLevel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</row>
    <row r="89" spans="1:33" ht="17.25" customHeight="1" outlineLevel="1">
      <c r="A89" s="22" t="s">
        <v>1141</v>
      </c>
      <c r="B89" s="15" t="s">
        <v>1142</v>
      </c>
      <c r="C89" s="124"/>
      <c r="D89" s="16"/>
      <c r="E89" s="164"/>
      <c r="F89" s="16"/>
      <c r="G89" s="16"/>
      <c r="H89" s="16"/>
      <c r="I89" s="16"/>
      <c r="J89" s="16"/>
      <c r="K89" s="16"/>
      <c r="L89" s="124"/>
      <c r="M89" s="124"/>
      <c r="N89" s="124"/>
      <c r="O89" s="124"/>
      <c r="P89" s="124"/>
      <c r="Q89" s="124"/>
      <c r="R89" s="124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</row>
    <row r="90" spans="1:33" ht="15.75" customHeight="1" outlineLevel="1">
      <c r="A90" s="16"/>
      <c r="B90" s="60" t="s">
        <v>10</v>
      </c>
      <c r="C90" s="60" t="s">
        <v>301</v>
      </c>
      <c r="D90" s="60" t="s">
        <v>302</v>
      </c>
      <c r="E90" s="165" t="s">
        <v>303</v>
      </c>
      <c r="F90" s="165" t="s">
        <v>304</v>
      </c>
      <c r="G90" s="165" t="s">
        <v>305</v>
      </c>
      <c r="H90" s="165" t="s">
        <v>306</v>
      </c>
      <c r="I90" s="165" t="s">
        <v>307</v>
      </c>
      <c r="J90" s="165" t="s">
        <v>308</v>
      </c>
      <c r="K90" s="165" t="s">
        <v>309</v>
      </c>
      <c r="L90" s="124"/>
      <c r="M90" s="124"/>
      <c r="N90" s="124"/>
      <c r="O90" s="124"/>
      <c r="P90" s="124"/>
      <c r="Q90" s="124"/>
      <c r="R90" s="124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</row>
    <row r="91" spans="1:33" ht="15.75" customHeight="1" outlineLevel="1">
      <c r="A91" s="16"/>
      <c r="B91" s="17">
        <v>1</v>
      </c>
      <c r="C91" s="19" t="s">
        <v>310</v>
      </c>
      <c r="D91" s="17" t="s">
        <v>1143</v>
      </c>
      <c r="E91" s="166"/>
      <c r="F91" s="166"/>
      <c r="G91" s="166"/>
      <c r="H91" s="166"/>
      <c r="I91" s="166"/>
      <c r="J91" s="166"/>
      <c r="K91" s="166"/>
      <c r="L91" s="124"/>
      <c r="M91" s="124"/>
      <c r="N91" s="124"/>
      <c r="O91" s="124"/>
      <c r="P91" s="124"/>
      <c r="Q91" s="124"/>
      <c r="R91" s="124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</row>
    <row r="92" spans="1:33" ht="15.75" customHeight="1" outlineLevel="1">
      <c r="A92" s="16"/>
      <c r="B92" s="17">
        <v>2</v>
      </c>
      <c r="C92" s="19" t="s">
        <v>312</v>
      </c>
      <c r="D92" s="17" t="s">
        <v>228</v>
      </c>
      <c r="E92" s="166"/>
      <c r="F92" s="166"/>
      <c r="G92" s="166"/>
      <c r="H92" s="166"/>
      <c r="I92" s="166"/>
      <c r="J92" s="166"/>
      <c r="K92" s="166"/>
      <c r="L92" s="124"/>
      <c r="M92" s="124"/>
      <c r="N92" s="124"/>
      <c r="O92" s="124"/>
      <c r="P92" s="124"/>
      <c r="Q92" s="124"/>
      <c r="R92" s="124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</row>
    <row r="93" spans="1:33" ht="15.75" customHeight="1" outlineLevel="1">
      <c r="A93" s="16"/>
      <c r="B93" s="17">
        <v>3</v>
      </c>
      <c r="C93" s="19" t="s">
        <v>538</v>
      </c>
      <c r="D93" s="17" t="s">
        <v>228</v>
      </c>
      <c r="E93" s="166"/>
      <c r="F93" s="166"/>
      <c r="G93" s="166"/>
      <c r="H93" s="166"/>
      <c r="I93" s="166"/>
      <c r="J93" s="166"/>
      <c r="K93" s="166"/>
      <c r="L93" s="124"/>
      <c r="M93" s="124"/>
      <c r="N93" s="124"/>
      <c r="O93" s="124"/>
      <c r="P93" s="124"/>
      <c r="Q93" s="124"/>
      <c r="R93" s="124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</row>
    <row r="94" spans="1:33" ht="15.75" customHeight="1" outlineLevel="1">
      <c r="A94" s="16"/>
      <c r="B94" s="17">
        <v>4</v>
      </c>
      <c r="C94" s="19" t="s">
        <v>539</v>
      </c>
      <c r="D94" s="17" t="s">
        <v>228</v>
      </c>
      <c r="E94" s="166"/>
      <c r="F94" s="166"/>
      <c r="G94" s="166"/>
      <c r="H94" s="166"/>
      <c r="I94" s="166"/>
      <c r="J94" s="166"/>
      <c r="K94" s="166"/>
      <c r="L94" s="124"/>
      <c r="M94" s="124"/>
      <c r="N94" s="124"/>
      <c r="O94" s="124"/>
      <c r="P94" s="124"/>
      <c r="Q94" s="124"/>
      <c r="R94" s="124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</row>
    <row r="95" spans="1:33" ht="15.75" customHeight="1" outlineLevel="1">
      <c r="A95" s="16"/>
      <c r="B95" s="17">
        <v>5</v>
      </c>
      <c r="C95" s="19" t="s">
        <v>540</v>
      </c>
      <c r="D95" s="17" t="s">
        <v>228</v>
      </c>
      <c r="E95" s="166"/>
      <c r="F95" s="166"/>
      <c r="G95" s="166"/>
      <c r="H95" s="166"/>
      <c r="I95" s="166"/>
      <c r="J95" s="166"/>
      <c r="K95" s="166"/>
      <c r="L95" s="124"/>
      <c r="M95" s="124"/>
      <c r="N95" s="124"/>
      <c r="O95" s="124"/>
      <c r="P95" s="124"/>
      <c r="Q95" s="124"/>
      <c r="R95" s="124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</row>
    <row r="96" spans="1:33" ht="15.75" customHeight="1" outlineLevel="1">
      <c r="A96" s="16"/>
      <c r="B96" s="17">
        <v>6</v>
      </c>
      <c r="C96" s="19" t="s">
        <v>313</v>
      </c>
      <c r="D96" s="17" t="s">
        <v>1144</v>
      </c>
      <c r="E96" s="166"/>
      <c r="F96" s="166"/>
      <c r="G96" s="166"/>
      <c r="H96" s="166"/>
      <c r="I96" s="166"/>
      <c r="J96" s="166"/>
      <c r="K96" s="166"/>
      <c r="L96" s="124"/>
      <c r="M96" s="124"/>
      <c r="N96" s="124"/>
      <c r="O96" s="124"/>
      <c r="P96" s="124"/>
      <c r="Q96" s="124"/>
      <c r="R96" s="124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</row>
    <row r="97" spans="1:33" ht="15.75" customHeight="1" outlineLevel="1">
      <c r="A97" s="16"/>
      <c r="B97" s="17">
        <v>7</v>
      </c>
      <c r="C97" s="19" t="s">
        <v>315</v>
      </c>
      <c r="D97" s="17" t="s">
        <v>228</v>
      </c>
      <c r="E97" s="166"/>
      <c r="F97" s="166"/>
      <c r="G97" s="166"/>
      <c r="H97" s="166"/>
      <c r="I97" s="166"/>
      <c r="J97" s="166"/>
      <c r="K97" s="166"/>
      <c r="L97" s="124"/>
      <c r="M97" s="124"/>
      <c r="N97" s="124"/>
      <c r="O97" s="124"/>
      <c r="P97" s="124"/>
      <c r="Q97" s="124"/>
      <c r="R97" s="124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</row>
    <row r="98" spans="1:33" ht="18.75" customHeight="1" outlineLevel="1">
      <c r="A98" s="16"/>
      <c r="B98" s="50"/>
      <c r="C98" s="21"/>
      <c r="D98" s="50"/>
      <c r="E98" s="50"/>
      <c r="F98" s="163"/>
      <c r="G98" s="163"/>
      <c r="H98" s="163"/>
      <c r="I98" s="163"/>
      <c r="J98" s="163"/>
      <c r="K98" s="163"/>
      <c r="L98" s="124"/>
      <c r="M98" s="124"/>
      <c r="N98" s="124"/>
      <c r="O98" s="124"/>
      <c r="P98" s="124"/>
      <c r="Q98" s="124"/>
      <c r="R98" s="124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</row>
    <row r="99" spans="1:33" ht="16.5" customHeight="1" outlineLevel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</row>
    <row r="100" spans="1:33" ht="15.75" customHeight="1">
      <c r="A100" s="167" t="s">
        <v>94</v>
      </c>
      <c r="B100" s="167" t="s">
        <v>316</v>
      </c>
      <c r="C100" s="168" t="s">
        <v>317</v>
      </c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</row>
    <row r="101" spans="1:33" ht="15.75" hidden="1" customHeight="1" outlineLevel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</row>
    <row r="102" spans="1:33" ht="15.75" hidden="1" customHeight="1" outlineLevel="1">
      <c r="A102" s="22" t="s">
        <v>67</v>
      </c>
      <c r="B102" s="15" t="s">
        <v>1145</v>
      </c>
      <c r="C102" s="124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</row>
    <row r="103" spans="1:33" ht="15.75" hidden="1" customHeight="1" outlineLevel="1">
      <c r="A103" s="124"/>
      <c r="B103" s="60" t="s">
        <v>10</v>
      </c>
      <c r="C103" s="60" t="s">
        <v>12</v>
      </c>
      <c r="D103" s="60" t="s">
        <v>26</v>
      </c>
      <c r="E103" s="60">
        <v>2017</v>
      </c>
      <c r="F103" s="60">
        <v>2018</v>
      </c>
      <c r="G103" s="60">
        <v>2019</v>
      </c>
      <c r="H103" s="60">
        <v>2020</v>
      </c>
      <c r="I103" s="60">
        <v>2021</v>
      </c>
      <c r="J103" s="60">
        <v>2022</v>
      </c>
      <c r="K103" s="60">
        <v>2023</v>
      </c>
      <c r="L103" s="16"/>
      <c r="M103" s="16"/>
      <c r="N103" s="16"/>
      <c r="O103" s="16"/>
      <c r="P103" s="16"/>
      <c r="Q103" s="16"/>
      <c r="R103" s="16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</row>
    <row r="104" spans="1:33" ht="15.75" hidden="1" customHeight="1" outlineLevel="1">
      <c r="A104" s="124"/>
      <c r="B104" s="17">
        <v>1</v>
      </c>
      <c r="C104" s="126" t="s">
        <v>227</v>
      </c>
      <c r="D104" s="17" t="s">
        <v>320</v>
      </c>
      <c r="E104" s="131"/>
      <c r="F104" s="131"/>
      <c r="G104" s="131"/>
      <c r="H104" s="131"/>
      <c r="I104" s="131"/>
      <c r="J104" s="131"/>
      <c r="K104" s="131"/>
      <c r="L104" s="16"/>
      <c r="M104" s="16"/>
      <c r="N104" s="16"/>
      <c r="O104" s="16"/>
      <c r="P104" s="16"/>
      <c r="Q104" s="16"/>
      <c r="R104" s="16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</row>
    <row r="105" spans="1:33" ht="15.75" hidden="1" customHeight="1" outlineLevel="1">
      <c r="A105" s="124"/>
      <c r="B105" s="17">
        <v>2</v>
      </c>
      <c r="C105" s="126" t="s">
        <v>230</v>
      </c>
      <c r="D105" s="17" t="s">
        <v>1146</v>
      </c>
      <c r="E105" s="131"/>
      <c r="F105" s="131"/>
      <c r="G105" s="131"/>
      <c r="H105" s="131"/>
      <c r="I105" s="131"/>
      <c r="J105" s="131"/>
      <c r="K105" s="131"/>
      <c r="L105" s="16"/>
      <c r="M105" s="16"/>
      <c r="N105" s="16"/>
      <c r="O105" s="16"/>
      <c r="P105" s="16"/>
      <c r="Q105" s="16"/>
      <c r="R105" s="16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</row>
    <row r="106" spans="1:33" ht="15.75" hidden="1" customHeight="1" outlineLevel="1">
      <c r="A106" s="124"/>
      <c r="B106" s="17">
        <v>3</v>
      </c>
      <c r="C106" s="171" t="s">
        <v>322</v>
      </c>
      <c r="D106" s="159" t="s">
        <v>5</v>
      </c>
      <c r="E106" s="159" t="s">
        <v>5</v>
      </c>
      <c r="F106" s="159" t="s">
        <v>5</v>
      </c>
      <c r="G106" s="159" t="s">
        <v>5</v>
      </c>
      <c r="H106" s="159" t="s">
        <v>5</v>
      </c>
      <c r="I106" s="159" t="s">
        <v>5</v>
      </c>
      <c r="J106" s="159" t="s">
        <v>5</v>
      </c>
      <c r="K106" s="159" t="s">
        <v>5</v>
      </c>
      <c r="L106" s="16"/>
      <c r="M106" s="16"/>
      <c r="N106" s="16"/>
      <c r="O106" s="16"/>
      <c r="P106" s="16"/>
      <c r="Q106" s="16"/>
      <c r="R106" s="16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</row>
    <row r="107" spans="1:33" ht="15.75" hidden="1" customHeight="1" outlineLevel="1">
      <c r="A107" s="124"/>
      <c r="B107" s="17">
        <v>4</v>
      </c>
      <c r="C107" s="126" t="s">
        <v>233</v>
      </c>
      <c r="D107" s="131" t="s">
        <v>5</v>
      </c>
      <c r="E107" s="131" t="s">
        <v>5</v>
      </c>
      <c r="F107" s="131" t="s">
        <v>5</v>
      </c>
      <c r="G107" s="131" t="s">
        <v>5</v>
      </c>
      <c r="H107" s="131" t="s">
        <v>5</v>
      </c>
      <c r="I107" s="131" t="s">
        <v>5</v>
      </c>
      <c r="J107" s="131" t="s">
        <v>5</v>
      </c>
      <c r="K107" s="131" t="s">
        <v>5</v>
      </c>
      <c r="L107" s="16"/>
      <c r="M107" s="16"/>
      <c r="N107" s="16"/>
      <c r="O107" s="16"/>
      <c r="P107" s="16"/>
      <c r="Q107" s="16"/>
      <c r="R107" s="16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</row>
    <row r="108" spans="1:33" ht="15.75" hidden="1" customHeight="1" outlineLevel="2">
      <c r="A108" s="124"/>
      <c r="B108" s="17"/>
      <c r="C108" s="134" t="s">
        <v>235</v>
      </c>
      <c r="D108" s="131" t="s">
        <v>323</v>
      </c>
      <c r="E108" s="131"/>
      <c r="F108" s="131"/>
      <c r="G108" s="131"/>
      <c r="H108" s="131"/>
      <c r="I108" s="131"/>
      <c r="J108" s="131"/>
      <c r="K108" s="131"/>
      <c r="L108" s="16"/>
      <c r="M108" s="16"/>
      <c r="N108" s="16"/>
      <c r="O108" s="16"/>
      <c r="P108" s="16"/>
      <c r="Q108" s="16"/>
      <c r="R108" s="16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</row>
    <row r="109" spans="1:33" ht="15.75" hidden="1" customHeight="1" outlineLevel="2">
      <c r="A109" s="124"/>
      <c r="B109" s="17"/>
      <c r="C109" s="134" t="s">
        <v>237</v>
      </c>
      <c r="D109" s="131" t="s">
        <v>323</v>
      </c>
      <c r="E109" s="131"/>
      <c r="F109" s="131"/>
      <c r="G109" s="131"/>
      <c r="H109" s="131"/>
      <c r="I109" s="131"/>
      <c r="J109" s="131"/>
      <c r="K109" s="131"/>
      <c r="L109" s="16"/>
      <c r="M109" s="16"/>
      <c r="N109" s="16"/>
      <c r="O109" s="16"/>
      <c r="P109" s="16"/>
      <c r="Q109" s="16"/>
      <c r="R109" s="16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</row>
    <row r="110" spans="1:33" ht="15.75" hidden="1" customHeight="1" outlineLevel="2">
      <c r="A110" s="124"/>
      <c r="B110" s="17"/>
      <c r="C110" s="134" t="s">
        <v>238</v>
      </c>
      <c r="D110" s="131" t="s">
        <v>323</v>
      </c>
      <c r="E110" s="131"/>
      <c r="F110" s="131"/>
      <c r="G110" s="131"/>
      <c r="H110" s="131"/>
      <c r="I110" s="131"/>
      <c r="J110" s="131"/>
      <c r="K110" s="131"/>
      <c r="L110" s="16"/>
      <c r="M110" s="16"/>
      <c r="N110" s="16"/>
      <c r="O110" s="16"/>
      <c r="P110" s="16"/>
      <c r="Q110" s="16"/>
      <c r="R110" s="16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</row>
    <row r="111" spans="1:33" ht="15.75" hidden="1" customHeight="1" outlineLevel="2">
      <c r="A111" s="124"/>
      <c r="B111" s="17"/>
      <c r="C111" s="134" t="s">
        <v>239</v>
      </c>
      <c r="D111" s="131" t="s">
        <v>323</v>
      </c>
      <c r="E111" s="131"/>
      <c r="F111" s="131"/>
      <c r="G111" s="131"/>
      <c r="H111" s="131"/>
      <c r="I111" s="131"/>
      <c r="J111" s="131"/>
      <c r="K111" s="131"/>
      <c r="L111" s="16"/>
      <c r="M111" s="16"/>
      <c r="N111" s="16"/>
      <c r="O111" s="16"/>
      <c r="P111" s="16"/>
      <c r="Q111" s="16"/>
      <c r="R111" s="16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</row>
    <row r="112" spans="1:33" ht="15.75" hidden="1" customHeight="1" outlineLevel="2">
      <c r="A112" s="124"/>
      <c r="B112" s="17"/>
      <c r="C112" s="134" t="s">
        <v>240</v>
      </c>
      <c r="D112" s="131" t="s">
        <v>323</v>
      </c>
      <c r="E112" s="131"/>
      <c r="F112" s="131"/>
      <c r="G112" s="131"/>
      <c r="H112" s="131"/>
      <c r="I112" s="131"/>
      <c r="J112" s="131"/>
      <c r="K112" s="131"/>
      <c r="L112" s="16"/>
      <c r="M112" s="16"/>
      <c r="N112" s="16"/>
      <c r="O112" s="16"/>
      <c r="P112" s="16"/>
      <c r="Q112" s="16"/>
      <c r="R112" s="16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</row>
    <row r="113" spans="1:33" ht="15.75" hidden="1" customHeight="1" outlineLevel="2">
      <c r="A113" s="124"/>
      <c r="B113" s="17"/>
      <c r="C113" s="134" t="s">
        <v>241</v>
      </c>
      <c r="D113" s="131" t="s">
        <v>323</v>
      </c>
      <c r="E113" s="131"/>
      <c r="F113" s="131"/>
      <c r="G113" s="131"/>
      <c r="H113" s="131"/>
      <c r="I113" s="131"/>
      <c r="J113" s="131"/>
      <c r="K113" s="131"/>
      <c r="L113" s="16"/>
      <c r="M113" s="16"/>
      <c r="N113" s="16"/>
      <c r="O113" s="16"/>
      <c r="P113" s="16"/>
      <c r="Q113" s="16"/>
      <c r="R113" s="16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</row>
    <row r="114" spans="1:33" ht="15.75" hidden="1" customHeight="1" outlineLevel="2">
      <c r="A114" s="124"/>
      <c r="B114" s="17"/>
      <c r="C114" s="134" t="s">
        <v>242</v>
      </c>
      <c r="D114" s="131" t="s">
        <v>323</v>
      </c>
      <c r="E114" s="131"/>
      <c r="F114" s="131"/>
      <c r="G114" s="131"/>
      <c r="H114" s="131"/>
      <c r="I114" s="131"/>
      <c r="J114" s="131"/>
      <c r="K114" s="131"/>
      <c r="L114" s="16"/>
      <c r="M114" s="16"/>
      <c r="N114" s="16"/>
      <c r="O114" s="16"/>
      <c r="P114" s="16"/>
      <c r="Q114" s="16"/>
      <c r="R114" s="16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</row>
    <row r="115" spans="1:33" ht="15.75" hidden="1" customHeight="1" outlineLevel="2">
      <c r="A115" s="124"/>
      <c r="B115" s="17"/>
      <c r="C115" s="134" t="s">
        <v>243</v>
      </c>
      <c r="D115" s="131" t="s">
        <v>323</v>
      </c>
      <c r="E115" s="131"/>
      <c r="F115" s="131"/>
      <c r="G115" s="131"/>
      <c r="H115" s="131"/>
      <c r="I115" s="131"/>
      <c r="J115" s="131"/>
      <c r="K115" s="131"/>
      <c r="L115" s="16"/>
      <c r="M115" s="16"/>
      <c r="N115" s="16"/>
      <c r="O115" s="16"/>
      <c r="P115" s="16"/>
      <c r="Q115" s="16"/>
      <c r="R115" s="16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</row>
    <row r="116" spans="1:33" ht="15.75" hidden="1" customHeight="1" outlineLevel="2">
      <c r="A116" s="124"/>
      <c r="B116" s="17"/>
      <c r="C116" s="134" t="s">
        <v>244</v>
      </c>
      <c r="D116" s="131" t="s">
        <v>323</v>
      </c>
      <c r="E116" s="131"/>
      <c r="F116" s="131"/>
      <c r="G116" s="131"/>
      <c r="H116" s="131"/>
      <c r="I116" s="131"/>
      <c r="J116" s="131"/>
      <c r="K116" s="131"/>
      <c r="L116" s="16"/>
      <c r="M116" s="16"/>
      <c r="N116" s="16"/>
      <c r="O116" s="16"/>
      <c r="P116" s="16"/>
      <c r="Q116" s="16"/>
      <c r="R116" s="16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</row>
    <row r="117" spans="1:33" ht="15.75" hidden="1" customHeight="1" outlineLevel="1">
      <c r="A117" s="124"/>
      <c r="B117" s="17">
        <v>5</v>
      </c>
      <c r="C117" s="126" t="s">
        <v>248</v>
      </c>
      <c r="D117" s="131" t="s">
        <v>5</v>
      </c>
      <c r="E117" s="131" t="s">
        <v>5</v>
      </c>
      <c r="F117" s="131" t="s">
        <v>5</v>
      </c>
      <c r="G117" s="131" t="s">
        <v>5</v>
      </c>
      <c r="H117" s="131" t="s">
        <v>5</v>
      </c>
      <c r="I117" s="131" t="s">
        <v>5</v>
      </c>
      <c r="J117" s="131" t="s">
        <v>5</v>
      </c>
      <c r="K117" s="131" t="s">
        <v>5</v>
      </c>
      <c r="L117" s="16"/>
      <c r="M117" s="16"/>
      <c r="N117" s="16"/>
      <c r="O117" s="16"/>
      <c r="P117" s="16"/>
      <c r="Q117" s="16"/>
      <c r="R117" s="16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</row>
    <row r="118" spans="1:33" ht="15.75" hidden="1" customHeight="1" outlineLevel="2">
      <c r="A118" s="124"/>
      <c r="B118" s="17"/>
      <c r="C118" s="134" t="s">
        <v>250</v>
      </c>
      <c r="D118" s="131" t="s">
        <v>323</v>
      </c>
      <c r="E118" s="131"/>
      <c r="F118" s="131"/>
      <c r="G118" s="131"/>
      <c r="H118" s="131"/>
      <c r="I118" s="131"/>
      <c r="J118" s="131"/>
      <c r="K118" s="131"/>
      <c r="L118" s="16"/>
      <c r="M118" s="16"/>
      <c r="N118" s="16"/>
      <c r="O118" s="16"/>
      <c r="P118" s="16"/>
      <c r="Q118" s="16"/>
      <c r="R118" s="16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</row>
    <row r="119" spans="1:33" ht="15.75" hidden="1" customHeight="1" outlineLevel="2">
      <c r="A119" s="124"/>
      <c r="B119" s="17"/>
      <c r="C119" s="134" t="s">
        <v>251</v>
      </c>
      <c r="D119" s="131" t="s">
        <v>323</v>
      </c>
      <c r="E119" s="131"/>
      <c r="F119" s="131"/>
      <c r="G119" s="131"/>
      <c r="H119" s="131"/>
      <c r="I119" s="131"/>
      <c r="J119" s="131"/>
      <c r="K119" s="131"/>
      <c r="L119" s="16"/>
      <c r="M119" s="16"/>
      <c r="N119" s="16"/>
      <c r="O119" s="16"/>
      <c r="P119" s="16"/>
      <c r="Q119" s="16"/>
      <c r="R119" s="16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</row>
    <row r="120" spans="1:33" ht="15.75" hidden="1" customHeight="1" outlineLevel="2">
      <c r="A120" s="124"/>
      <c r="B120" s="17"/>
      <c r="C120" s="134" t="s">
        <v>252</v>
      </c>
      <c r="D120" s="131" t="s">
        <v>323</v>
      </c>
      <c r="E120" s="131"/>
      <c r="F120" s="131"/>
      <c r="G120" s="131"/>
      <c r="H120" s="131"/>
      <c r="I120" s="131"/>
      <c r="J120" s="131"/>
      <c r="K120" s="131"/>
      <c r="L120" s="16"/>
      <c r="M120" s="16"/>
      <c r="N120" s="16"/>
      <c r="O120" s="16"/>
      <c r="P120" s="16"/>
      <c r="Q120" s="16"/>
      <c r="R120" s="16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</row>
    <row r="121" spans="1:33" ht="15.75" hidden="1" customHeight="1" outlineLevel="2">
      <c r="A121" s="124"/>
      <c r="B121" s="17"/>
      <c r="C121" s="134" t="s">
        <v>253</v>
      </c>
      <c r="D121" s="131" t="s">
        <v>323</v>
      </c>
      <c r="E121" s="131"/>
      <c r="F121" s="131"/>
      <c r="G121" s="131"/>
      <c r="H121" s="131"/>
      <c r="I121" s="131"/>
      <c r="J121" s="131"/>
      <c r="K121" s="131"/>
      <c r="L121" s="16"/>
      <c r="M121" s="16"/>
      <c r="N121" s="16"/>
      <c r="O121" s="16"/>
      <c r="P121" s="16"/>
      <c r="Q121" s="16"/>
      <c r="R121" s="16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</row>
    <row r="122" spans="1:33" ht="15.75" hidden="1" customHeight="1" outlineLevel="1">
      <c r="A122" s="124"/>
      <c r="B122" s="17">
        <v>6</v>
      </c>
      <c r="C122" s="171" t="s">
        <v>325</v>
      </c>
      <c r="D122" s="159" t="s">
        <v>5</v>
      </c>
      <c r="E122" s="159" t="s">
        <v>5</v>
      </c>
      <c r="F122" s="159" t="s">
        <v>5</v>
      </c>
      <c r="G122" s="159" t="s">
        <v>5</v>
      </c>
      <c r="H122" s="159" t="s">
        <v>5</v>
      </c>
      <c r="I122" s="159" t="s">
        <v>5</v>
      </c>
      <c r="J122" s="159" t="s">
        <v>5</v>
      </c>
      <c r="K122" s="159" t="s">
        <v>5</v>
      </c>
      <c r="L122" s="16"/>
      <c r="M122" s="16"/>
      <c r="N122" s="16"/>
      <c r="O122" s="16"/>
      <c r="P122" s="16"/>
      <c r="Q122" s="16"/>
      <c r="R122" s="16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</row>
    <row r="123" spans="1:33" ht="15.75" hidden="1" customHeight="1" outlineLevel="1">
      <c r="A123" s="124"/>
      <c r="B123" s="17">
        <v>7</v>
      </c>
      <c r="C123" s="126" t="s">
        <v>254</v>
      </c>
      <c r="D123" s="131" t="s">
        <v>5</v>
      </c>
      <c r="E123" s="131" t="s">
        <v>5</v>
      </c>
      <c r="F123" s="131" t="s">
        <v>5</v>
      </c>
      <c r="G123" s="131" t="s">
        <v>5</v>
      </c>
      <c r="H123" s="131" t="s">
        <v>5</v>
      </c>
      <c r="I123" s="131" t="s">
        <v>5</v>
      </c>
      <c r="J123" s="131" t="s">
        <v>5</v>
      </c>
      <c r="K123" s="131" t="s">
        <v>5</v>
      </c>
      <c r="L123" s="16"/>
      <c r="M123" s="16"/>
      <c r="N123" s="16"/>
      <c r="O123" s="16"/>
      <c r="P123" s="16"/>
      <c r="Q123" s="16"/>
      <c r="R123" s="16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</row>
    <row r="124" spans="1:33" ht="15.75" hidden="1" customHeight="1" outlineLevel="2">
      <c r="A124" s="124"/>
      <c r="B124" s="17"/>
      <c r="C124" s="134" t="s">
        <v>256</v>
      </c>
      <c r="D124" s="131" t="s">
        <v>323</v>
      </c>
      <c r="E124" s="131"/>
      <c r="F124" s="131"/>
      <c r="G124" s="131"/>
      <c r="H124" s="131"/>
      <c r="I124" s="131"/>
      <c r="J124" s="131"/>
      <c r="K124" s="131"/>
      <c r="L124" s="16"/>
      <c r="M124" s="16"/>
      <c r="N124" s="16"/>
      <c r="O124" s="16"/>
      <c r="P124" s="16"/>
      <c r="Q124" s="16"/>
      <c r="R124" s="16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</row>
    <row r="125" spans="1:33" ht="15.75" hidden="1" customHeight="1" outlineLevel="2">
      <c r="A125" s="124"/>
      <c r="B125" s="17"/>
      <c r="C125" s="134" t="s">
        <v>257</v>
      </c>
      <c r="D125" s="131" t="s">
        <v>323</v>
      </c>
      <c r="E125" s="131"/>
      <c r="F125" s="131"/>
      <c r="G125" s="131"/>
      <c r="H125" s="131"/>
      <c r="I125" s="131"/>
      <c r="J125" s="131"/>
      <c r="K125" s="131"/>
      <c r="L125" s="16"/>
      <c r="M125" s="16"/>
      <c r="N125" s="16"/>
      <c r="O125" s="16"/>
      <c r="P125" s="16"/>
      <c r="Q125" s="16"/>
      <c r="R125" s="16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</row>
    <row r="126" spans="1:33" ht="15.75" hidden="1" customHeight="1" outlineLevel="2">
      <c r="A126" s="124"/>
      <c r="B126" s="17"/>
      <c r="C126" s="134" t="s">
        <v>258</v>
      </c>
      <c r="D126" s="131" t="s">
        <v>323</v>
      </c>
      <c r="E126" s="131"/>
      <c r="F126" s="131"/>
      <c r="G126" s="131"/>
      <c r="H126" s="131"/>
      <c r="I126" s="131"/>
      <c r="J126" s="131"/>
      <c r="K126" s="131"/>
      <c r="L126" s="16"/>
      <c r="M126" s="16"/>
      <c r="N126" s="16"/>
      <c r="O126" s="16"/>
      <c r="P126" s="16"/>
      <c r="Q126" s="16"/>
      <c r="R126" s="16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</row>
    <row r="127" spans="1:33" ht="15.75" hidden="1" customHeight="1" outlineLevel="2">
      <c r="A127" s="124"/>
      <c r="B127" s="17"/>
      <c r="C127" s="134" t="s">
        <v>259</v>
      </c>
      <c r="D127" s="131" t="s">
        <v>323</v>
      </c>
      <c r="E127" s="131"/>
      <c r="F127" s="131"/>
      <c r="G127" s="131"/>
      <c r="H127" s="131"/>
      <c r="I127" s="131"/>
      <c r="J127" s="131"/>
      <c r="K127" s="131"/>
      <c r="L127" s="16"/>
      <c r="M127" s="16"/>
      <c r="N127" s="16"/>
      <c r="O127" s="16"/>
      <c r="P127" s="16"/>
      <c r="Q127" s="16"/>
      <c r="R127" s="16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</row>
    <row r="128" spans="1:33" ht="15.75" hidden="1" customHeight="1" outlineLevel="2">
      <c r="A128" s="124"/>
      <c r="B128" s="17"/>
      <c r="C128" s="134" t="s">
        <v>260</v>
      </c>
      <c r="D128" s="131" t="s">
        <v>323</v>
      </c>
      <c r="E128" s="131"/>
      <c r="F128" s="131"/>
      <c r="G128" s="131"/>
      <c r="H128" s="131"/>
      <c r="I128" s="131"/>
      <c r="J128" s="131"/>
      <c r="K128" s="131"/>
      <c r="L128" s="16"/>
      <c r="M128" s="16"/>
      <c r="N128" s="16"/>
      <c r="O128" s="16"/>
      <c r="P128" s="16"/>
      <c r="Q128" s="16"/>
      <c r="R128" s="16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</row>
    <row r="129" spans="1:33" ht="15.75" hidden="1" customHeight="1" outlineLevel="2">
      <c r="A129" s="124"/>
      <c r="B129" s="17"/>
      <c r="C129" s="134" t="s">
        <v>261</v>
      </c>
      <c r="D129" s="131" t="s">
        <v>323</v>
      </c>
      <c r="E129" s="131"/>
      <c r="F129" s="131"/>
      <c r="G129" s="131"/>
      <c r="H129" s="131"/>
      <c r="I129" s="131"/>
      <c r="J129" s="131"/>
      <c r="K129" s="131"/>
      <c r="L129" s="16"/>
      <c r="M129" s="16"/>
      <c r="N129" s="16"/>
      <c r="O129" s="16"/>
      <c r="P129" s="16"/>
      <c r="Q129" s="16"/>
      <c r="R129" s="16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</row>
    <row r="130" spans="1:33" ht="15.75" hidden="1" customHeight="1" outlineLevel="1">
      <c r="A130" s="124"/>
      <c r="B130" s="17">
        <v>8</v>
      </c>
      <c r="C130" s="126" t="s">
        <v>262</v>
      </c>
      <c r="D130" s="131" t="s">
        <v>5</v>
      </c>
      <c r="E130" s="131" t="s">
        <v>5</v>
      </c>
      <c r="F130" s="131" t="s">
        <v>5</v>
      </c>
      <c r="G130" s="131" t="s">
        <v>5</v>
      </c>
      <c r="H130" s="131" t="s">
        <v>5</v>
      </c>
      <c r="I130" s="131" t="s">
        <v>5</v>
      </c>
      <c r="J130" s="131" t="s">
        <v>5</v>
      </c>
      <c r="K130" s="131" t="s">
        <v>5</v>
      </c>
      <c r="L130" s="16"/>
      <c r="M130" s="16"/>
      <c r="N130" s="16"/>
      <c r="O130" s="16"/>
      <c r="P130" s="16"/>
      <c r="Q130" s="16"/>
      <c r="R130" s="16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</row>
    <row r="131" spans="1:33" ht="15.75" hidden="1" customHeight="1" outlineLevel="2">
      <c r="A131" s="124"/>
      <c r="B131" s="17"/>
      <c r="C131" s="134" t="s">
        <v>264</v>
      </c>
      <c r="D131" s="17" t="s">
        <v>323</v>
      </c>
      <c r="E131" s="131"/>
      <c r="F131" s="131"/>
      <c r="G131" s="131"/>
      <c r="H131" s="131"/>
      <c r="I131" s="131"/>
      <c r="J131" s="131"/>
      <c r="K131" s="131"/>
      <c r="L131" s="16"/>
      <c r="M131" s="16"/>
      <c r="N131" s="16"/>
      <c r="O131" s="16"/>
      <c r="P131" s="16"/>
      <c r="Q131" s="16"/>
      <c r="R131" s="16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</row>
    <row r="132" spans="1:33" ht="15.75" hidden="1" customHeight="1" outlineLevel="2">
      <c r="A132" s="124"/>
      <c r="B132" s="17"/>
      <c r="C132" s="134" t="s">
        <v>265</v>
      </c>
      <c r="D132" s="17" t="s">
        <v>323</v>
      </c>
      <c r="E132" s="131"/>
      <c r="F132" s="131"/>
      <c r="G132" s="131"/>
      <c r="H132" s="131"/>
      <c r="I132" s="131"/>
      <c r="J132" s="131"/>
      <c r="K132" s="131"/>
      <c r="L132" s="16"/>
      <c r="M132" s="16"/>
      <c r="N132" s="16"/>
      <c r="O132" s="16"/>
      <c r="P132" s="16"/>
      <c r="Q132" s="16"/>
      <c r="R132" s="16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</row>
    <row r="133" spans="1:33" ht="16.5" hidden="1" customHeight="1" outlineLevel="1">
      <c r="A133" s="124"/>
      <c r="B133" s="17">
        <v>9</v>
      </c>
      <c r="C133" s="126" t="s">
        <v>266</v>
      </c>
      <c r="D133" s="17" t="s">
        <v>326</v>
      </c>
      <c r="E133" s="131"/>
      <c r="F133" s="131"/>
      <c r="G133" s="131"/>
      <c r="H133" s="131"/>
      <c r="I133" s="131"/>
      <c r="J133" s="131"/>
      <c r="K133" s="131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</row>
    <row r="134" spans="1:33" ht="16.5" hidden="1" customHeight="1" outlineLevel="1">
      <c r="A134" s="124"/>
      <c r="B134" s="17">
        <v>10</v>
      </c>
      <c r="C134" s="126" t="s">
        <v>327</v>
      </c>
      <c r="D134" s="17" t="s">
        <v>270</v>
      </c>
      <c r="E134" s="131"/>
      <c r="F134" s="131"/>
      <c r="G134" s="131"/>
      <c r="H134" s="131"/>
      <c r="I134" s="131"/>
      <c r="J134" s="131"/>
      <c r="K134" s="131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</row>
    <row r="135" spans="1:33" ht="15" hidden="1" customHeight="1" outlineLevel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</row>
    <row r="136" spans="1:33" ht="15.75" hidden="1" customHeight="1" outlineLevel="1">
      <c r="A136" s="124"/>
      <c r="B136" s="50"/>
      <c r="C136" s="65"/>
      <c r="D136" s="50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</row>
    <row r="137" spans="1:33" ht="15.75" customHeight="1" collapsed="1">
      <c r="A137" s="185" t="s">
        <v>94</v>
      </c>
      <c r="B137" s="185" t="s">
        <v>348</v>
      </c>
      <c r="C137" s="186" t="s">
        <v>349</v>
      </c>
      <c r="D137" s="186"/>
      <c r="E137" s="186"/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U137" s="186"/>
      <c r="V137" s="186"/>
      <c r="W137" s="186"/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</row>
    <row r="138" spans="1:33" ht="16.5" customHeight="1" outlineLevel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</row>
    <row r="139" spans="1:33" ht="18" customHeight="1" outlineLevel="1">
      <c r="A139" s="22" t="s">
        <v>272</v>
      </c>
      <c r="B139" s="15" t="s">
        <v>1147</v>
      </c>
      <c r="C139" s="124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</row>
    <row r="140" spans="1:33" ht="18" customHeight="1" outlineLevel="1">
      <c r="A140" s="124"/>
      <c r="B140" s="60" t="s">
        <v>10</v>
      </c>
      <c r="C140" s="188" t="s">
        <v>12</v>
      </c>
      <c r="D140" s="60" t="s">
        <v>26</v>
      </c>
      <c r="E140" s="60">
        <v>2017</v>
      </c>
      <c r="F140" s="60">
        <v>2018</v>
      </c>
      <c r="G140" s="60">
        <v>2019</v>
      </c>
      <c r="H140" s="60">
        <v>2020</v>
      </c>
      <c r="I140" s="60">
        <v>2021</v>
      </c>
      <c r="J140" s="60">
        <v>2022</v>
      </c>
      <c r="K140" s="60">
        <v>2023</v>
      </c>
      <c r="L140" s="16"/>
      <c r="M140" s="16"/>
      <c r="N140" s="16"/>
      <c r="O140" s="16"/>
      <c r="P140" s="16"/>
      <c r="Q140" s="16"/>
      <c r="R140" s="16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</row>
    <row r="141" spans="1:33" ht="18" customHeight="1" outlineLevel="1">
      <c r="A141" s="124"/>
      <c r="B141" s="60">
        <v>1</v>
      </c>
      <c r="C141" s="19" t="s">
        <v>351</v>
      </c>
      <c r="D141" s="60" t="s">
        <v>38</v>
      </c>
      <c r="E141" s="603"/>
      <c r="F141" s="603"/>
      <c r="G141" s="603"/>
      <c r="H141" s="603"/>
      <c r="I141" s="603"/>
      <c r="J141" s="603"/>
      <c r="K141" s="603"/>
      <c r="L141" s="16"/>
      <c r="M141" s="16"/>
      <c r="N141" s="16"/>
      <c r="O141" s="16"/>
      <c r="P141" s="16"/>
      <c r="Q141" s="16"/>
      <c r="R141" s="16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</row>
    <row r="142" spans="1:33" ht="18" customHeight="1" outlineLevel="1">
      <c r="A142" s="124"/>
      <c r="B142" s="60">
        <v>2</v>
      </c>
      <c r="C142" s="19" t="s">
        <v>352</v>
      </c>
      <c r="D142" s="60" t="s">
        <v>38</v>
      </c>
      <c r="E142" s="603"/>
      <c r="F142" s="603"/>
      <c r="G142" s="603"/>
      <c r="H142" s="603"/>
      <c r="I142" s="603"/>
      <c r="J142" s="603"/>
      <c r="K142" s="603"/>
      <c r="L142" s="16"/>
      <c r="M142" s="16"/>
      <c r="N142" s="16"/>
      <c r="O142" s="16"/>
      <c r="P142" s="16"/>
      <c r="Q142" s="16"/>
      <c r="R142" s="16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</row>
    <row r="143" spans="1:33" ht="18" customHeight="1" outlineLevel="1">
      <c r="A143" s="124"/>
      <c r="B143" s="60">
        <v>3</v>
      </c>
      <c r="C143" s="19" t="s">
        <v>353</v>
      </c>
      <c r="D143" s="60" t="s">
        <v>38</v>
      </c>
      <c r="E143" s="603"/>
      <c r="F143" s="603"/>
      <c r="G143" s="603"/>
      <c r="H143" s="603"/>
      <c r="I143" s="603"/>
      <c r="J143" s="603"/>
      <c r="K143" s="603"/>
      <c r="L143" s="16"/>
      <c r="M143" s="16"/>
      <c r="N143" s="16"/>
      <c r="O143" s="16"/>
      <c r="P143" s="16"/>
      <c r="Q143" s="16"/>
      <c r="R143" s="16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</row>
    <row r="144" spans="1:33" ht="18" customHeight="1" outlineLevel="1">
      <c r="A144" s="124"/>
      <c r="B144" s="60">
        <v>4</v>
      </c>
      <c r="C144" s="19" t="s">
        <v>354</v>
      </c>
      <c r="D144" s="60" t="s">
        <v>38</v>
      </c>
      <c r="E144" s="603"/>
      <c r="F144" s="603"/>
      <c r="G144" s="603"/>
      <c r="H144" s="603"/>
      <c r="I144" s="603"/>
      <c r="J144" s="603"/>
      <c r="K144" s="603"/>
      <c r="L144" s="16"/>
      <c r="M144" s="16"/>
      <c r="N144" s="16"/>
      <c r="O144" s="16"/>
      <c r="P144" s="16"/>
      <c r="Q144" s="16"/>
      <c r="R144" s="16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</row>
    <row r="145" spans="1:33" ht="18" customHeight="1" outlineLevel="1">
      <c r="A145" s="124"/>
      <c r="B145" s="60">
        <v>5</v>
      </c>
      <c r="C145" s="19" t="s">
        <v>355</v>
      </c>
      <c r="D145" s="60" t="s">
        <v>38</v>
      </c>
      <c r="E145" s="603"/>
      <c r="F145" s="603"/>
      <c r="G145" s="603"/>
      <c r="H145" s="603"/>
      <c r="I145" s="603"/>
      <c r="J145" s="603"/>
      <c r="K145" s="603"/>
      <c r="L145" s="16"/>
      <c r="M145" s="16"/>
      <c r="N145" s="16"/>
      <c r="O145" s="16"/>
      <c r="P145" s="16"/>
      <c r="Q145" s="16"/>
      <c r="R145" s="16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</row>
    <row r="146" spans="1:33" ht="18" customHeight="1" outlineLevel="1">
      <c r="A146" s="124"/>
      <c r="B146" s="60">
        <v>6</v>
      </c>
      <c r="C146" s="19" t="s">
        <v>356</v>
      </c>
      <c r="D146" s="60" t="s">
        <v>38</v>
      </c>
      <c r="E146" s="603"/>
      <c r="F146" s="603"/>
      <c r="G146" s="603"/>
      <c r="H146" s="603"/>
      <c r="I146" s="603"/>
      <c r="J146" s="603"/>
      <c r="K146" s="603"/>
      <c r="L146" s="16"/>
      <c r="M146" s="16"/>
      <c r="N146" s="16"/>
      <c r="O146" s="16"/>
      <c r="P146" s="16"/>
      <c r="Q146" s="16"/>
      <c r="R146" s="16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</row>
    <row r="147" spans="1:33" ht="15" customHeight="1" outlineLevel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</row>
    <row r="148" spans="1:33" ht="15" customHeight="1" outlineLevel="1">
      <c r="A148" s="124"/>
      <c r="B148" s="16"/>
      <c r="C148" s="21"/>
      <c r="D148" s="16"/>
      <c r="E148" s="189"/>
      <c r="F148" s="189"/>
      <c r="G148" s="189"/>
      <c r="H148" s="189"/>
      <c r="I148" s="189"/>
      <c r="J148" s="189"/>
      <c r="K148" s="189"/>
      <c r="L148" s="16"/>
      <c r="M148" s="16"/>
      <c r="N148" s="16"/>
      <c r="O148" s="16"/>
      <c r="P148" s="16"/>
      <c r="Q148" s="16"/>
      <c r="R148" s="16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</row>
    <row r="149" spans="1:33" ht="16.5" customHeight="1" outlineLevel="1">
      <c r="A149" s="63" t="s">
        <v>276</v>
      </c>
      <c r="B149" s="15" t="s">
        <v>357</v>
      </c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</row>
    <row r="150" spans="1:33" ht="47.25" customHeight="1" outlineLevel="1">
      <c r="A150" s="50"/>
      <c r="B150" s="979" t="s">
        <v>10</v>
      </c>
      <c r="C150" s="979" t="s">
        <v>11</v>
      </c>
      <c r="D150" s="979" t="s">
        <v>358</v>
      </c>
      <c r="E150" s="979" t="s">
        <v>359</v>
      </c>
      <c r="F150" s="979" t="s">
        <v>360</v>
      </c>
      <c r="G150" s="979" t="s">
        <v>361</v>
      </c>
      <c r="H150" s="971" t="s">
        <v>362</v>
      </c>
      <c r="I150" s="972"/>
      <c r="J150" s="972"/>
      <c r="K150" s="973"/>
      <c r="L150" s="979" t="s">
        <v>363</v>
      </c>
      <c r="M150" s="60" t="s">
        <v>364</v>
      </c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</row>
    <row r="151" spans="1:33" ht="30.75" customHeight="1" outlineLevel="1">
      <c r="A151" s="50"/>
      <c r="B151" s="980"/>
      <c r="C151" s="980"/>
      <c r="D151" s="980"/>
      <c r="E151" s="980"/>
      <c r="F151" s="981"/>
      <c r="G151" s="981"/>
      <c r="H151" s="60" t="s">
        <v>365</v>
      </c>
      <c r="I151" s="60" t="s">
        <v>366</v>
      </c>
      <c r="J151" s="60" t="s">
        <v>367</v>
      </c>
      <c r="K151" s="60" t="s">
        <v>368</v>
      </c>
      <c r="L151" s="981"/>
      <c r="M151" s="60" t="s">
        <v>369</v>
      </c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</row>
    <row r="152" spans="1:33" ht="15" customHeight="1" outlineLevel="1">
      <c r="A152" s="50"/>
      <c r="B152" s="981"/>
      <c r="C152" s="981"/>
      <c r="D152" s="981"/>
      <c r="E152" s="981"/>
      <c r="F152" s="60" t="s">
        <v>370</v>
      </c>
      <c r="G152" s="60" t="s">
        <v>38</v>
      </c>
      <c r="H152" s="60" t="s">
        <v>111</v>
      </c>
      <c r="I152" s="60" t="s">
        <v>371</v>
      </c>
      <c r="J152" s="60" t="s">
        <v>267</v>
      </c>
      <c r="K152" s="60" t="s">
        <v>1148</v>
      </c>
      <c r="L152" s="60" t="s">
        <v>373</v>
      </c>
      <c r="M152" s="190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</row>
    <row r="153" spans="1:33" ht="15" customHeight="1" outlineLevel="1">
      <c r="A153" s="50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0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</row>
    <row r="154" spans="1:33" ht="15" customHeight="1" outlineLevel="1">
      <c r="A154" s="50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</row>
    <row r="155" spans="1:33" ht="15" customHeight="1" outlineLevel="1">
      <c r="A155" s="50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0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</row>
    <row r="156" spans="1:33" ht="15" customHeight="1" outlineLevel="1">
      <c r="A156" s="124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0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</row>
    <row r="157" spans="1:33" ht="15" customHeight="1" outlineLevel="1">
      <c r="A157" s="1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0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5" customHeight="1" outlineLevel="1">
      <c r="A158" s="1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0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6.5" customHeight="1" outlineLevel="1">
      <c r="A159" s="16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0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</row>
    <row r="160" spans="1:33" ht="16.5" customHeight="1" outlineLevel="1">
      <c r="A160" s="16"/>
      <c r="B160" s="197" t="s">
        <v>441</v>
      </c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</row>
    <row r="161" spans="1:33" ht="16.5" customHeight="1" outlineLevel="1">
      <c r="A161" s="16"/>
      <c r="B161" s="197" t="s">
        <v>442</v>
      </c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</row>
    <row r="162" spans="1:33" ht="16.5" customHeight="1" outlineLevel="1">
      <c r="A162" s="16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</row>
    <row r="163" spans="1:33" ht="16.5" customHeight="1" outlineLevel="1">
      <c r="A163" s="16"/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</row>
    <row r="164" spans="1:33" ht="16.5" customHeight="1" outlineLevel="1">
      <c r="A164" s="63" t="s">
        <v>282</v>
      </c>
      <c r="B164" s="15" t="s">
        <v>443</v>
      </c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</row>
    <row r="165" spans="1:33" ht="25.5" customHeight="1" outlineLevel="1">
      <c r="A165" s="16"/>
      <c r="B165" s="979" t="s">
        <v>10</v>
      </c>
      <c r="C165" s="979" t="str">
        <f t="shared" ref="C165:H165" si="0">C150</f>
        <v>Назва</v>
      </c>
      <c r="D165" s="979" t="str">
        <f t="shared" si="0"/>
        <v>Короткий опис</v>
      </c>
      <c r="E165" s="979" t="str">
        <f t="shared" si="0"/>
        <v>Стадія реалізації *</v>
      </c>
      <c r="F165" s="979" t="str">
        <f t="shared" si="0"/>
        <v>Наявність ТЕО, бізнес-плану</v>
      </c>
      <c r="G165" s="979" t="str">
        <f t="shared" si="0"/>
        <v>Вартість капітальних витрат **</v>
      </c>
      <c r="H165" s="971" t="str">
        <f t="shared" si="0"/>
        <v>Річна економія паливно-енергетичних і природних ресурсів</v>
      </c>
      <c r="I165" s="972"/>
      <c r="J165" s="972"/>
      <c r="K165" s="973"/>
      <c r="L165" s="979" t="str">
        <f t="shared" ref="L165:M165" si="1">L150</f>
        <v>Річна економія коштів **</v>
      </c>
      <c r="M165" s="60" t="str">
        <f t="shared" si="1"/>
        <v>Період (строк) реалізації</v>
      </c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</row>
    <row r="166" spans="1:33" ht="27" customHeight="1" outlineLevel="1">
      <c r="A166" s="16"/>
      <c r="B166" s="980"/>
      <c r="C166" s="980"/>
      <c r="D166" s="980"/>
      <c r="E166" s="980"/>
      <c r="F166" s="981"/>
      <c r="G166" s="981"/>
      <c r="H166" s="60" t="str">
        <f t="shared" ref="H166:K166" si="2">H151</f>
        <v>природ. газ</v>
      </c>
      <c r="I166" s="60" t="str">
        <f t="shared" si="2"/>
        <v>електроенергія</v>
      </c>
      <c r="J166" s="60" t="str">
        <f t="shared" si="2"/>
        <v>теплова енергія</v>
      </c>
      <c r="K166" s="60" t="str">
        <f t="shared" si="2"/>
        <v>вода</v>
      </c>
      <c r="L166" s="981"/>
      <c r="M166" s="60" t="str">
        <f>M151</f>
        <v>(у форматі 20хх-20хх гр.)</v>
      </c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</row>
    <row r="167" spans="1:33" ht="13.5" customHeight="1" outlineLevel="1">
      <c r="A167" s="16"/>
      <c r="B167" s="981"/>
      <c r="C167" s="981"/>
      <c r="D167" s="981"/>
      <c r="E167" s="981"/>
      <c r="F167" s="60" t="str">
        <f t="shared" ref="F167:K167" si="3">F152</f>
        <v>(так/ні)</v>
      </c>
      <c r="G167" s="60" t="str">
        <f t="shared" si="3"/>
        <v>млн грн</v>
      </c>
      <c r="H167" s="60" t="str">
        <f t="shared" si="3"/>
        <v>тис. м³</v>
      </c>
      <c r="I167" s="60" t="str">
        <f t="shared" si="3"/>
        <v>кВт∙год</v>
      </c>
      <c r="J167" s="60" t="str">
        <f t="shared" si="3"/>
        <v>Гкал</v>
      </c>
      <c r="K167" s="60" t="str">
        <f t="shared" si="3"/>
        <v>м3</v>
      </c>
      <c r="L167" s="60" t="s">
        <v>373</v>
      </c>
      <c r="M167" s="190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</row>
    <row r="168" spans="1:33" ht="16.5" customHeight="1" outlineLevel="1">
      <c r="A168" s="16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0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</row>
    <row r="169" spans="1:33" ht="16.5" customHeight="1" outlineLevel="1">
      <c r="A169" s="16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</row>
    <row r="170" spans="1:33" ht="16.5" customHeight="1" outlineLevel="1">
      <c r="A170" s="16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0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</row>
    <row r="171" spans="1:33" ht="16.5" customHeight="1" outlineLevel="1">
      <c r="A171" s="16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</row>
    <row r="172" spans="1:33" ht="16.5" customHeight="1" outlineLevel="1">
      <c r="A172" s="16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0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</row>
    <row r="173" spans="1:33" ht="16.5" customHeight="1" outlineLevel="1">
      <c r="A173" s="16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</row>
    <row r="174" spans="1:33" ht="16.5" customHeight="1" outlineLevel="1">
      <c r="A174" s="16"/>
      <c r="B174" s="197" t="str">
        <f t="shared" ref="B174:B175" si="4">B160</f>
        <v>* - Вкажіть стадію реалізації: 1) попередні наміри; 2) попереднє проектування (розробка ТЕО / бізнес-плану); 3) робоче проектування; 4) впровадження.</v>
      </c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</row>
    <row r="175" spans="1:33" ht="16.5" customHeight="1" outlineLevel="1">
      <c r="A175" s="16"/>
      <c r="B175" s="197" t="str">
        <f t="shared" si="4"/>
        <v>** - Додатково вкажіть рік визначення вартості капітальних витрат / економії коштів, наприклад, «10 млн грн (2017 року)»</v>
      </c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</row>
    <row r="176" spans="1:33" ht="16.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</row>
    <row r="177" spans="1:33" ht="16.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</row>
    <row r="178" spans="1:33" ht="16.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</row>
    <row r="179" spans="1:33" ht="16.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</row>
    <row r="180" spans="1:33" ht="16.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</row>
    <row r="181" spans="1:33" ht="16.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</row>
    <row r="182" spans="1:33" ht="16.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</row>
    <row r="183" spans="1:33" ht="16.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</row>
    <row r="184" spans="1:33" ht="16.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</row>
    <row r="185" spans="1:33" ht="16.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</row>
    <row r="186" spans="1:33" ht="16.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</row>
    <row r="187" spans="1:33" ht="16.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</row>
    <row r="188" spans="1:33" ht="16.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</row>
    <row r="189" spans="1:33" ht="16.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</row>
    <row r="190" spans="1:33" ht="16.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</row>
    <row r="191" spans="1:33" ht="30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</row>
    <row r="192" spans="1:33" ht="30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</row>
    <row r="193" spans="1:33" ht="30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</row>
    <row r="194" spans="1:33" ht="30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</row>
    <row r="195" spans="1:33" ht="30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</row>
    <row r="196" spans="1:33" ht="30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</row>
    <row r="197" spans="1:33" ht="30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</row>
    <row r="198" spans="1:33" ht="30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</row>
    <row r="199" spans="1:33" ht="30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</row>
    <row r="200" spans="1:33" ht="30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</row>
    <row r="201" spans="1:33" ht="30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</row>
    <row r="202" spans="1:33" ht="30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</row>
    <row r="203" spans="1:33" ht="30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</row>
    <row r="204" spans="1:33" ht="30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</row>
    <row r="205" spans="1:33" ht="30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</row>
    <row r="206" spans="1:33" ht="30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</row>
    <row r="207" spans="1:33" ht="30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</row>
    <row r="208" spans="1:33" ht="30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</row>
    <row r="209" spans="1:33" ht="30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</row>
    <row r="210" spans="1:33" ht="30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</row>
    <row r="211" spans="1:33" ht="30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</row>
    <row r="212" spans="1:33" ht="30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</row>
    <row r="213" spans="1:33" ht="30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</row>
    <row r="214" spans="1:33" ht="30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</row>
    <row r="215" spans="1:33" ht="30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</row>
    <row r="216" spans="1:33" ht="30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</row>
    <row r="217" spans="1:33" ht="30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</row>
    <row r="218" spans="1:33" ht="30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</row>
    <row r="219" spans="1:33" ht="30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</row>
    <row r="220" spans="1:33" ht="30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</row>
    <row r="221" spans="1:33" ht="30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</row>
    <row r="222" spans="1:33" ht="30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</row>
    <row r="223" spans="1:33" ht="30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</row>
    <row r="224" spans="1:33" ht="30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</row>
    <row r="225" spans="1:33" ht="30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</row>
    <row r="226" spans="1:33" ht="30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</row>
    <row r="227" spans="1:33" ht="30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</row>
    <row r="228" spans="1:33" ht="30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</row>
    <row r="229" spans="1:33" ht="30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</row>
    <row r="230" spans="1:33" ht="30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</row>
    <row r="231" spans="1:33" ht="30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</row>
    <row r="232" spans="1:33" ht="30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</row>
    <row r="233" spans="1:33" ht="30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</row>
    <row r="234" spans="1:33" ht="30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</row>
    <row r="235" spans="1:33" ht="30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</row>
    <row r="236" spans="1:33" ht="30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</row>
    <row r="237" spans="1:33" ht="30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</row>
    <row r="238" spans="1:33" ht="30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</row>
    <row r="239" spans="1:33" ht="30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</row>
    <row r="240" spans="1:33" ht="30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</row>
    <row r="241" spans="1:33" ht="30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</row>
    <row r="242" spans="1:33" ht="30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</row>
    <row r="243" spans="1:33" ht="30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</row>
    <row r="244" spans="1:33" ht="30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</row>
    <row r="245" spans="1:33" ht="30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</row>
    <row r="246" spans="1:33" ht="30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</row>
    <row r="247" spans="1:33" ht="30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</row>
    <row r="248" spans="1:33" ht="30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</row>
    <row r="249" spans="1:33" ht="30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</row>
    <row r="250" spans="1:33" ht="30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</row>
    <row r="251" spans="1:33" ht="30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</row>
    <row r="252" spans="1:33" ht="30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</row>
    <row r="253" spans="1:33" ht="30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</row>
    <row r="254" spans="1:33" ht="30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</row>
    <row r="255" spans="1:33" ht="30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</row>
    <row r="256" spans="1:33" ht="30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</row>
    <row r="257" spans="1:33" ht="30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</row>
    <row r="258" spans="1:33" ht="30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</row>
    <row r="259" spans="1:33" ht="30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</row>
    <row r="260" spans="1:33" ht="30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</row>
    <row r="261" spans="1:33" ht="30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</row>
    <row r="262" spans="1:33" ht="30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</row>
    <row r="263" spans="1:33" ht="30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</row>
    <row r="264" spans="1:33" ht="30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</row>
    <row r="265" spans="1:33" ht="30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</row>
    <row r="266" spans="1:33" ht="30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</row>
    <row r="267" spans="1:33" ht="30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</row>
    <row r="268" spans="1:33" ht="30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</row>
    <row r="269" spans="1:33" ht="30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</row>
    <row r="270" spans="1:33" ht="30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</row>
    <row r="271" spans="1:33" ht="30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</row>
    <row r="272" spans="1:33" ht="30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</row>
    <row r="273" spans="1:33" ht="30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</row>
    <row r="274" spans="1:33" ht="30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</row>
    <row r="275" spans="1:33" ht="30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</row>
    <row r="276" spans="1:33" ht="30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</row>
    <row r="277" spans="1:33" ht="30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</row>
    <row r="278" spans="1:33" ht="30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</row>
    <row r="279" spans="1:33" ht="30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</row>
    <row r="280" spans="1:33" ht="30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</row>
    <row r="281" spans="1:33" ht="30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</row>
    <row r="282" spans="1:33" ht="30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</row>
    <row r="283" spans="1:33" ht="30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</row>
    <row r="284" spans="1:33" ht="30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</row>
    <row r="285" spans="1:33" ht="30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</row>
    <row r="286" spans="1:33" ht="30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</row>
    <row r="287" spans="1:33" ht="30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</row>
    <row r="288" spans="1:33" ht="30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</row>
    <row r="289" spans="1:33" ht="30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</row>
    <row r="290" spans="1:33" ht="30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</row>
    <row r="291" spans="1:33" ht="30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</row>
    <row r="292" spans="1:33" ht="30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</row>
    <row r="293" spans="1:33" ht="30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</row>
    <row r="294" spans="1:33" ht="30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</row>
    <row r="295" spans="1:33" ht="30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</row>
    <row r="296" spans="1:33" ht="30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</row>
    <row r="297" spans="1:33" ht="30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</row>
    <row r="298" spans="1:33" ht="30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</row>
    <row r="299" spans="1:33" ht="30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</row>
    <row r="300" spans="1:33" ht="30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</row>
    <row r="301" spans="1:33" ht="30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</row>
    <row r="302" spans="1:33" ht="30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</row>
    <row r="303" spans="1:33" ht="30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</row>
    <row r="304" spans="1:33" ht="30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</row>
    <row r="305" spans="1:33" ht="30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</row>
    <row r="306" spans="1:33" ht="30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</row>
    <row r="307" spans="1:33" ht="30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</row>
    <row r="308" spans="1:33" ht="30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</row>
    <row r="309" spans="1:33" ht="30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</row>
    <row r="310" spans="1:33" ht="30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</row>
    <row r="311" spans="1:33" ht="30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</row>
    <row r="312" spans="1:33" ht="30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</row>
    <row r="313" spans="1:33" ht="30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</row>
    <row r="314" spans="1:33" ht="30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</row>
    <row r="315" spans="1:33" ht="30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</row>
    <row r="316" spans="1:33" ht="30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</row>
    <row r="317" spans="1:33" ht="30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</row>
    <row r="318" spans="1:33" ht="30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</row>
    <row r="319" spans="1:33" ht="30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</row>
    <row r="320" spans="1:33" ht="30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</row>
    <row r="321" spans="1:33" ht="30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</row>
    <row r="322" spans="1:33" ht="30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</row>
    <row r="323" spans="1:33" ht="30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</row>
    <row r="324" spans="1:33" ht="30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</row>
    <row r="325" spans="1:33" ht="30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</row>
    <row r="326" spans="1:33" ht="30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</row>
    <row r="327" spans="1:33" ht="30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</row>
    <row r="328" spans="1:33" ht="30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</row>
    <row r="329" spans="1:33" ht="30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</row>
    <row r="330" spans="1:33" ht="30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</row>
    <row r="331" spans="1:33" ht="30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</row>
    <row r="332" spans="1:33" ht="30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</row>
    <row r="333" spans="1:33" ht="30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</row>
    <row r="334" spans="1:33" ht="30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</row>
    <row r="335" spans="1:33" ht="30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</row>
    <row r="336" spans="1:33" ht="30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</row>
    <row r="337" spans="1:33" ht="30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</row>
    <row r="338" spans="1:33" ht="30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</row>
    <row r="339" spans="1:33" ht="30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</row>
    <row r="340" spans="1:33" ht="30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</row>
    <row r="341" spans="1:33" ht="30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</row>
    <row r="342" spans="1:33" ht="30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</row>
    <row r="343" spans="1:33" ht="30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</row>
    <row r="344" spans="1:33" ht="30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</row>
    <row r="345" spans="1:33" ht="30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</row>
    <row r="346" spans="1:33" ht="30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</row>
    <row r="347" spans="1:33" ht="30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</row>
    <row r="348" spans="1:33" ht="30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</row>
    <row r="349" spans="1:33" ht="30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</row>
    <row r="350" spans="1:33" ht="30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</row>
    <row r="351" spans="1:33" ht="30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</row>
    <row r="352" spans="1:33" ht="30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</row>
    <row r="353" spans="1:33" ht="30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</row>
    <row r="354" spans="1:33" ht="30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</row>
    <row r="355" spans="1:33" ht="30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</row>
    <row r="356" spans="1:33" ht="30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</row>
    <row r="357" spans="1:33" ht="30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</row>
    <row r="358" spans="1:33" ht="30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</row>
    <row r="359" spans="1:33" ht="30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</row>
    <row r="360" spans="1:33" ht="30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</row>
    <row r="361" spans="1:33" ht="30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</row>
    <row r="362" spans="1:33" ht="30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</row>
    <row r="363" spans="1:33" ht="30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</row>
    <row r="364" spans="1:33" ht="30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</row>
    <row r="365" spans="1:33" ht="30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</row>
    <row r="366" spans="1:33" ht="30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</row>
    <row r="367" spans="1:33" ht="30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</row>
    <row r="368" spans="1:33" ht="30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</row>
    <row r="369" spans="1:33" ht="30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</row>
    <row r="370" spans="1:33" ht="30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</row>
    <row r="371" spans="1:33" ht="30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</row>
    <row r="372" spans="1:33" ht="30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</row>
    <row r="373" spans="1:33" ht="30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</row>
    <row r="374" spans="1:33" ht="30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</row>
    <row r="375" spans="1:33" ht="30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</row>
    <row r="376" spans="1:33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</sheetData>
  <mergeCells count="24">
    <mergeCell ref="D2:E2"/>
    <mergeCell ref="B150:B152"/>
    <mergeCell ref="C150:C152"/>
    <mergeCell ref="D150:D152"/>
    <mergeCell ref="E150:E152"/>
    <mergeCell ref="D15:G15"/>
    <mergeCell ref="D16:G16"/>
    <mergeCell ref="D10:G10"/>
    <mergeCell ref="D11:G11"/>
    <mergeCell ref="D12:G12"/>
    <mergeCell ref="D13:G13"/>
    <mergeCell ref="D14:G14"/>
    <mergeCell ref="H150:K150"/>
    <mergeCell ref="L150:L151"/>
    <mergeCell ref="B165:B167"/>
    <mergeCell ref="C165:C167"/>
    <mergeCell ref="D165:D167"/>
    <mergeCell ref="E165:E167"/>
    <mergeCell ref="F165:F166"/>
    <mergeCell ref="G165:G166"/>
    <mergeCell ref="H165:K165"/>
    <mergeCell ref="L165:L166"/>
    <mergeCell ref="F150:F151"/>
    <mergeCell ref="G150:G151"/>
  </mergeCells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9"/>
  <sheetViews>
    <sheetView topLeftCell="A88" workbookViewId="0"/>
  </sheetViews>
  <sheetFormatPr defaultColWidth="14.42578125" defaultRowHeight="15" customHeight="1" outlineLevelRow="2"/>
  <cols>
    <col min="1" max="1" width="9.140625" customWidth="1"/>
    <col min="2" max="2" width="5.140625" customWidth="1"/>
    <col min="3" max="3" width="55.42578125" customWidth="1"/>
    <col min="4" max="4" width="16" customWidth="1"/>
    <col min="5" max="7" width="14" customWidth="1"/>
    <col min="12" max="12" width="13.7109375" customWidth="1"/>
    <col min="13" max="13" width="15.28515625" customWidth="1"/>
    <col min="14" max="14" width="15" customWidth="1"/>
    <col min="15" max="33" width="9.140625" customWidth="1"/>
  </cols>
  <sheetData>
    <row r="1" spans="1:33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5" customHeight="1">
      <c r="A2" s="1"/>
      <c r="B2" s="2"/>
      <c r="C2" s="3" t="s">
        <v>0</v>
      </c>
      <c r="D2" s="974" t="s">
        <v>1</v>
      </c>
      <c r="E2" s="97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5" customHeight="1">
      <c r="A3" s="1"/>
      <c r="B3" s="4"/>
      <c r="C3" s="5"/>
      <c r="D3" s="6" t="s">
        <v>2</v>
      </c>
      <c r="E3" s="7" t="s">
        <v>3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33.75" customHeight="1">
      <c r="A4" s="1"/>
      <c r="B4" s="8">
        <v>1</v>
      </c>
      <c r="C4" s="9" t="s">
        <v>4</v>
      </c>
      <c r="D4" s="6">
        <v>0</v>
      </c>
      <c r="E4" s="7" t="s">
        <v>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33.75" customHeight="1">
      <c r="A5" s="1"/>
      <c r="B5" s="8">
        <v>2</v>
      </c>
      <c r="C5" s="9" t="s">
        <v>6</v>
      </c>
      <c r="D5" s="6"/>
      <c r="E5" s="7" t="s">
        <v>5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ht="33.75" customHeight="1">
      <c r="A6" s="1"/>
      <c r="B6" s="10">
        <v>3</v>
      </c>
      <c r="C6" s="11" t="s">
        <v>7</v>
      </c>
      <c r="D6" s="12">
        <v>123.12</v>
      </c>
      <c r="E6" s="13" t="s">
        <v>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</row>
    <row r="9" spans="1:33">
      <c r="A9" s="16"/>
      <c r="B9" s="15" t="s">
        <v>9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</row>
    <row r="10" spans="1:33" ht="25.5">
      <c r="A10" s="16"/>
      <c r="B10" s="356" t="s">
        <v>10</v>
      </c>
      <c r="C10" s="17" t="s">
        <v>12</v>
      </c>
      <c r="D10" s="60" t="s">
        <v>1337</v>
      </c>
      <c r="E10" s="60" t="s">
        <v>1338</v>
      </c>
      <c r="F10" s="60" t="s">
        <v>1339</v>
      </c>
      <c r="G10" s="60" t="s">
        <v>1340</v>
      </c>
      <c r="H10" s="60" t="s">
        <v>1341</v>
      </c>
      <c r="I10" s="60" t="s">
        <v>1342</v>
      </c>
      <c r="J10" s="60" t="s">
        <v>1343</v>
      </c>
      <c r="K10" s="60" t="s">
        <v>1344</v>
      </c>
      <c r="L10" s="60" t="s">
        <v>1345</v>
      </c>
      <c r="M10" s="60" t="s">
        <v>1346</v>
      </c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</row>
    <row r="11" spans="1:33">
      <c r="A11" s="16"/>
      <c r="B11" s="60">
        <v>1</v>
      </c>
      <c r="C11" s="19" t="s">
        <v>1347</v>
      </c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</row>
    <row r="12" spans="1:33">
      <c r="A12" s="16"/>
      <c r="B12" s="60">
        <v>2</v>
      </c>
      <c r="C12" s="19" t="s">
        <v>560</v>
      </c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</row>
    <row r="13" spans="1:33">
      <c r="A13" s="16"/>
      <c r="B13" s="60">
        <v>3</v>
      </c>
      <c r="C13" s="19" t="s">
        <v>1348</v>
      </c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</row>
    <row r="14" spans="1:33">
      <c r="A14" s="16"/>
      <c r="B14" s="60">
        <v>4</v>
      </c>
      <c r="C14" s="19" t="s">
        <v>1349</v>
      </c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</row>
    <row r="15" spans="1:33">
      <c r="A15" s="16"/>
      <c r="B15" s="60">
        <v>5</v>
      </c>
      <c r="C15" s="19" t="s">
        <v>1350</v>
      </c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</row>
    <row r="16" spans="1:33">
      <c r="A16" s="16"/>
      <c r="B16" s="60">
        <v>6</v>
      </c>
      <c r="C16" s="19" t="s">
        <v>1351</v>
      </c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</row>
    <row r="17" spans="1:33">
      <c r="A17" s="16"/>
      <c r="B17" s="60">
        <v>7</v>
      </c>
      <c r="C17" s="19" t="s">
        <v>1352</v>
      </c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</row>
    <row r="18" spans="1:33">
      <c r="A18" s="16"/>
      <c r="B18" s="60">
        <v>8</v>
      </c>
      <c r="C18" s="19" t="s">
        <v>1353</v>
      </c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1:33">
      <c r="A19" s="16"/>
      <c r="B19" s="60">
        <v>9</v>
      </c>
      <c r="C19" s="19" t="s">
        <v>561</v>
      </c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1:33">
      <c r="A20" s="16"/>
      <c r="B20" s="60">
        <v>10</v>
      </c>
      <c r="C20" s="19" t="s">
        <v>1354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</row>
    <row r="21" spans="1:33" ht="15.75" customHeight="1">
      <c r="A21" s="16"/>
      <c r="B21" s="60">
        <v>11</v>
      </c>
      <c r="C21" s="19" t="s">
        <v>1355</v>
      </c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</row>
    <row r="22" spans="1:33" ht="15.75" customHeight="1">
      <c r="A22" s="16"/>
      <c r="B22" s="60">
        <v>12</v>
      </c>
      <c r="C22" s="19" t="s">
        <v>1356</v>
      </c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</row>
    <row r="23" spans="1:33" ht="15.75" customHeight="1">
      <c r="A23" s="16"/>
      <c r="B23" s="60">
        <v>13</v>
      </c>
      <c r="C23" s="19" t="s">
        <v>1357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</row>
    <row r="24" spans="1:33" ht="15.75" customHeight="1">
      <c r="A24" s="16"/>
      <c r="B24" s="60">
        <v>14</v>
      </c>
      <c r="C24" s="19" t="s">
        <v>1358</v>
      </c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</row>
    <row r="25" spans="1:33" ht="15.75" customHeight="1">
      <c r="A25" s="16"/>
      <c r="B25" s="60">
        <v>15</v>
      </c>
      <c r="C25" s="19" t="s">
        <v>1359</v>
      </c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</row>
    <row r="26" spans="1:33" ht="15.75" customHeight="1">
      <c r="A26" s="16"/>
      <c r="B26" s="16"/>
      <c r="C26" s="21"/>
      <c r="D26" s="16"/>
      <c r="E26" s="16"/>
      <c r="F26" s="16"/>
      <c r="G26" s="16"/>
      <c r="H26" s="14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</row>
    <row r="27" spans="1:33" ht="15.7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</row>
    <row r="28" spans="1:33" ht="15.75" customHeight="1">
      <c r="A28" s="281" t="s">
        <v>94</v>
      </c>
      <c r="B28" s="281" t="s">
        <v>95</v>
      </c>
      <c r="C28" s="55" t="s">
        <v>96</v>
      </c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</row>
    <row r="29" spans="1:33" ht="15.75" customHeight="1" outlineLevel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</row>
    <row r="30" spans="1:33" ht="15.75" customHeight="1" outlineLevel="1">
      <c r="A30" s="164" t="s">
        <v>24</v>
      </c>
      <c r="B30" s="15" t="s">
        <v>1360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</row>
    <row r="31" spans="1:33" ht="53.25" customHeight="1" outlineLevel="1">
      <c r="A31" s="16"/>
      <c r="B31" s="60" t="s">
        <v>10</v>
      </c>
      <c r="C31" s="17" t="s">
        <v>12</v>
      </c>
      <c r="D31" s="60" t="s">
        <v>1361</v>
      </c>
      <c r="E31" s="60" t="s">
        <v>1362</v>
      </c>
      <c r="F31" s="60" t="s">
        <v>1363</v>
      </c>
      <c r="G31" s="60" t="s">
        <v>1364</v>
      </c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</row>
    <row r="32" spans="1:33" ht="15.75" customHeight="1" outlineLevel="1">
      <c r="A32" s="16"/>
      <c r="B32" s="60">
        <v>1</v>
      </c>
      <c r="C32" s="17" t="s">
        <v>1365</v>
      </c>
      <c r="D32" s="60"/>
      <c r="E32" s="60"/>
      <c r="F32" s="60"/>
      <c r="G32" s="60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</row>
    <row r="33" spans="1:33" ht="15.75" customHeight="1" outlineLevel="1">
      <c r="A33" s="16"/>
      <c r="B33" s="69" t="s">
        <v>145</v>
      </c>
      <c r="C33" s="118" t="s">
        <v>1366</v>
      </c>
      <c r="D33" s="60"/>
      <c r="E33" s="60"/>
      <c r="F33" s="60"/>
      <c r="G33" s="60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</row>
    <row r="34" spans="1:33" ht="15.75" customHeight="1" outlineLevel="1">
      <c r="A34" s="16"/>
      <c r="B34" s="69" t="s">
        <v>41</v>
      </c>
      <c r="C34" s="118" t="s">
        <v>1367</v>
      </c>
      <c r="D34" s="60"/>
      <c r="E34" s="60"/>
      <c r="F34" s="60"/>
      <c r="G34" s="60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</row>
    <row r="35" spans="1:33" ht="15.75" customHeight="1" outlineLevel="1">
      <c r="A35" s="16"/>
      <c r="B35" s="69" t="s">
        <v>149</v>
      </c>
      <c r="C35" s="118" t="s">
        <v>1368</v>
      </c>
      <c r="D35" s="60"/>
      <c r="E35" s="60"/>
      <c r="F35" s="60"/>
      <c r="G35" s="60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</row>
    <row r="36" spans="1:33" ht="15.75" customHeight="1" outlineLevel="1">
      <c r="A36" s="16"/>
      <c r="B36" s="69" t="s">
        <v>151</v>
      </c>
      <c r="C36" s="118" t="s">
        <v>1369</v>
      </c>
      <c r="D36" s="60"/>
      <c r="E36" s="60"/>
      <c r="F36" s="60"/>
      <c r="G36" s="60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</row>
    <row r="37" spans="1:33" ht="15.75" customHeight="1" outlineLevel="1">
      <c r="A37" s="16"/>
      <c r="B37" s="69" t="s">
        <v>154</v>
      </c>
      <c r="C37" s="118" t="s">
        <v>1370</v>
      </c>
      <c r="D37" s="60"/>
      <c r="E37" s="60"/>
      <c r="F37" s="60"/>
      <c r="G37" s="60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</row>
    <row r="38" spans="1:33" ht="15.75" customHeight="1" outlineLevel="1">
      <c r="A38" s="16"/>
      <c r="B38" s="60" t="s">
        <v>156</v>
      </c>
      <c r="C38" s="118" t="s">
        <v>1371</v>
      </c>
      <c r="D38" s="60"/>
      <c r="E38" s="60"/>
      <c r="F38" s="60"/>
      <c r="G38" s="60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</row>
    <row r="39" spans="1:33" ht="15.75" customHeight="1" outlineLevel="1">
      <c r="A39" s="16"/>
      <c r="B39" s="60" t="s">
        <v>936</v>
      </c>
      <c r="C39" s="118" t="s">
        <v>1372</v>
      </c>
      <c r="D39" s="60"/>
      <c r="E39" s="60"/>
      <c r="F39" s="60"/>
      <c r="G39" s="60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</row>
    <row r="40" spans="1:33" ht="15.75" customHeight="1" outlineLevel="1">
      <c r="A40" s="16"/>
      <c r="B40" s="60">
        <v>2</v>
      </c>
      <c r="C40" s="17" t="s">
        <v>1373</v>
      </c>
      <c r="D40" s="60"/>
      <c r="E40" s="60"/>
      <c r="F40" s="60"/>
      <c r="G40" s="60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</row>
    <row r="41" spans="1:33" ht="15.75" customHeight="1" outlineLevel="1">
      <c r="A41" s="16"/>
      <c r="B41" s="69" t="s">
        <v>164</v>
      </c>
      <c r="C41" s="19" t="s">
        <v>1374</v>
      </c>
      <c r="D41" s="60"/>
      <c r="E41" s="60"/>
      <c r="F41" s="60"/>
      <c r="G41" s="60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</row>
    <row r="42" spans="1:33" ht="15.75" customHeight="1" outlineLevel="1">
      <c r="A42" s="16"/>
      <c r="B42" s="60" t="s">
        <v>46</v>
      </c>
      <c r="C42" s="118" t="s">
        <v>1371</v>
      </c>
      <c r="D42" s="60"/>
      <c r="E42" s="60"/>
      <c r="F42" s="60"/>
      <c r="G42" s="60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</row>
    <row r="43" spans="1:33" ht="15.75" customHeight="1" outlineLevel="1">
      <c r="A43" s="16"/>
      <c r="B43" s="60" t="s">
        <v>810</v>
      </c>
      <c r="C43" s="118" t="s">
        <v>1370</v>
      </c>
      <c r="D43" s="60"/>
      <c r="E43" s="60"/>
      <c r="F43" s="60"/>
      <c r="G43" s="60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</row>
    <row r="44" spans="1:33" ht="15.75" customHeight="1" outlineLevel="1">
      <c r="A44" s="16"/>
      <c r="B44" s="60" t="s">
        <v>936</v>
      </c>
      <c r="C44" s="118" t="s">
        <v>1372</v>
      </c>
      <c r="D44" s="60"/>
      <c r="E44" s="60"/>
      <c r="F44" s="60"/>
      <c r="G44" s="60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</row>
    <row r="45" spans="1:33" ht="11.25" customHeight="1" outlineLevel="1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</row>
    <row r="46" spans="1:33" ht="11.25" customHeight="1" outlineLevel="1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</row>
    <row r="47" spans="1:33" ht="11.25" customHeight="1" outlineLevel="1">
      <c r="A47" s="164" t="s">
        <v>35</v>
      </c>
      <c r="B47" s="15" t="s">
        <v>1375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</row>
    <row r="48" spans="1:33" ht="11.25" customHeight="1" outlineLevel="1">
      <c r="A48" s="164"/>
      <c r="B48" s="60" t="s">
        <v>10</v>
      </c>
      <c r="C48" s="17" t="s">
        <v>1376</v>
      </c>
      <c r="D48" s="60" t="s">
        <v>1377</v>
      </c>
      <c r="E48" s="60" t="s">
        <v>1378</v>
      </c>
      <c r="F48" s="60" t="s">
        <v>1379</v>
      </c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</row>
    <row r="49" spans="1:33" ht="11.25" customHeight="1" outlineLevel="1">
      <c r="A49" s="164"/>
      <c r="B49" s="60">
        <v>1</v>
      </c>
      <c r="C49" s="118" t="s">
        <v>1380</v>
      </c>
      <c r="D49" s="60"/>
      <c r="E49" s="60"/>
      <c r="F49" s="60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</row>
    <row r="50" spans="1:33" ht="11.25" customHeight="1" outlineLevel="1">
      <c r="A50" s="164"/>
      <c r="B50" s="69" t="s">
        <v>145</v>
      </c>
      <c r="C50" s="60"/>
      <c r="D50" s="60"/>
      <c r="E50" s="60"/>
      <c r="F50" s="60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</row>
    <row r="51" spans="1:33" ht="11.25" customHeight="1" outlineLevel="1">
      <c r="A51" s="164"/>
      <c r="B51" s="69" t="s">
        <v>41</v>
      </c>
      <c r="C51" s="60"/>
      <c r="D51" s="60"/>
      <c r="E51" s="60"/>
      <c r="F51" s="60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</row>
    <row r="52" spans="1:33" ht="11.25" customHeight="1" outlineLevel="1">
      <c r="A52" s="164"/>
      <c r="B52" s="69" t="s">
        <v>149</v>
      </c>
      <c r="C52" s="60"/>
      <c r="D52" s="60"/>
      <c r="E52" s="60"/>
      <c r="F52" s="60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</row>
    <row r="53" spans="1:33" ht="11.25" customHeight="1" outlineLevel="1">
      <c r="A53" s="164"/>
      <c r="B53" s="17" t="s">
        <v>222</v>
      </c>
      <c r="C53" s="60"/>
      <c r="D53" s="60"/>
      <c r="E53" s="60"/>
      <c r="F53" s="60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</row>
    <row r="54" spans="1:33" ht="11.25" customHeight="1" outlineLevel="1">
      <c r="A54" s="164"/>
      <c r="B54" s="60">
        <v>2</v>
      </c>
      <c r="C54" s="118" t="s">
        <v>1381</v>
      </c>
      <c r="D54" s="60"/>
      <c r="E54" s="60"/>
      <c r="F54" s="60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</row>
    <row r="55" spans="1:33" ht="11.25" customHeight="1" outlineLevel="1">
      <c r="A55" s="164"/>
      <c r="B55" s="69" t="s">
        <v>164</v>
      </c>
      <c r="C55" s="19"/>
      <c r="D55" s="60"/>
      <c r="E55" s="60"/>
      <c r="F55" s="60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</row>
    <row r="56" spans="1:33" ht="11.25" customHeight="1" outlineLevel="1">
      <c r="A56" s="164"/>
      <c r="B56" s="357" t="s">
        <v>46</v>
      </c>
      <c r="C56" s="270"/>
      <c r="D56" s="60"/>
      <c r="E56" s="60"/>
      <c r="F56" s="60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</row>
    <row r="57" spans="1:33" ht="11.25" customHeight="1" outlineLevel="1">
      <c r="A57" s="164"/>
      <c r="B57" s="357" t="s">
        <v>810</v>
      </c>
      <c r="C57" s="270"/>
      <c r="D57" s="60"/>
      <c r="E57" s="60"/>
      <c r="F57" s="60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</row>
    <row r="58" spans="1:33" ht="11.25" customHeight="1" outlineLevel="1">
      <c r="A58" s="164"/>
      <c r="B58" s="51" t="s">
        <v>222</v>
      </c>
      <c r="C58" s="60"/>
      <c r="D58" s="60"/>
      <c r="E58" s="60"/>
      <c r="F58" s="60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</row>
    <row r="59" spans="1:33" ht="11.25" customHeight="1" outlineLevel="1">
      <c r="A59" s="164"/>
      <c r="B59" s="60">
        <v>3</v>
      </c>
      <c r="C59" s="118" t="s">
        <v>1382</v>
      </c>
      <c r="D59" s="60"/>
      <c r="E59" s="60"/>
      <c r="F59" s="60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</row>
    <row r="60" spans="1:33" ht="11.25" customHeight="1" outlineLevel="1">
      <c r="A60" s="164"/>
      <c r="B60" s="357" t="s">
        <v>172</v>
      </c>
      <c r="C60" s="60"/>
      <c r="D60" s="60"/>
      <c r="E60" s="60"/>
      <c r="F60" s="60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</row>
    <row r="61" spans="1:33" ht="11.25" customHeight="1" outlineLevel="1">
      <c r="A61" s="164"/>
      <c r="B61" s="357" t="s">
        <v>51</v>
      </c>
      <c r="C61" s="60"/>
      <c r="D61" s="60"/>
      <c r="E61" s="60"/>
      <c r="F61" s="60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</row>
    <row r="62" spans="1:33" ht="11.25" customHeight="1" outlineLevel="1">
      <c r="A62" s="164"/>
      <c r="B62" s="357" t="s">
        <v>813</v>
      </c>
      <c r="C62" s="60"/>
      <c r="D62" s="60"/>
      <c r="E62" s="60"/>
      <c r="F62" s="60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</row>
    <row r="63" spans="1:33" ht="11.25" customHeight="1" outlineLevel="1">
      <c r="A63" s="164"/>
      <c r="B63" s="51" t="s">
        <v>222</v>
      </c>
      <c r="C63" s="60"/>
      <c r="D63" s="60"/>
      <c r="E63" s="60"/>
      <c r="F63" s="60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</row>
    <row r="64" spans="1:33" ht="11.25" customHeight="1" outlineLevel="1">
      <c r="A64" s="164"/>
      <c r="B64" s="60">
        <v>4</v>
      </c>
      <c r="C64" s="118" t="s">
        <v>1383</v>
      </c>
      <c r="D64" s="60"/>
      <c r="E64" s="60"/>
      <c r="F64" s="60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</row>
    <row r="65" spans="1:33" ht="11.25" customHeight="1" outlineLevel="1">
      <c r="A65" s="164"/>
      <c r="B65" s="357" t="s">
        <v>76</v>
      </c>
      <c r="C65" s="60"/>
      <c r="D65" s="60"/>
      <c r="E65" s="60"/>
      <c r="F65" s="60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</row>
    <row r="66" spans="1:33" ht="11.25" customHeight="1" outlineLevel="1">
      <c r="A66" s="164"/>
      <c r="B66" s="357" t="s">
        <v>56</v>
      </c>
      <c r="C66" s="60"/>
      <c r="D66" s="60"/>
      <c r="E66" s="60"/>
      <c r="F66" s="60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</row>
    <row r="67" spans="1:33" ht="11.25" customHeight="1" outlineLevel="1">
      <c r="A67" s="164"/>
      <c r="B67" s="357" t="s">
        <v>58</v>
      </c>
      <c r="C67" s="60"/>
      <c r="D67" s="60"/>
      <c r="E67" s="60"/>
      <c r="F67" s="60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</row>
    <row r="68" spans="1:33" ht="11.25" customHeight="1" outlineLevel="1">
      <c r="A68" s="164"/>
      <c r="B68" s="51" t="s">
        <v>222</v>
      </c>
      <c r="C68" s="60"/>
      <c r="D68" s="60"/>
      <c r="E68" s="60"/>
      <c r="F68" s="60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</row>
    <row r="69" spans="1:33" ht="11.25" customHeight="1" outlineLevel="1">
      <c r="A69" s="164"/>
      <c r="B69" s="50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</row>
    <row r="70" spans="1:33" ht="11.25" customHeight="1" outlineLevel="1">
      <c r="A70" s="164"/>
      <c r="B70" s="15"/>
      <c r="C70" s="15"/>
      <c r="D70" s="15"/>
      <c r="E70" s="15"/>
      <c r="F70" s="15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</row>
    <row r="71" spans="1:33" ht="11.25" customHeight="1" outlineLevel="1">
      <c r="A71" s="164" t="s">
        <v>208</v>
      </c>
      <c r="B71" s="15" t="s">
        <v>1384</v>
      </c>
      <c r="C71" s="16"/>
      <c r="D71" s="15"/>
      <c r="E71" s="15"/>
      <c r="F71" s="15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</row>
    <row r="72" spans="1:33" ht="11.25" customHeight="1" outlineLevel="1">
      <c r="A72" s="16"/>
      <c r="B72" s="60" t="s">
        <v>10</v>
      </c>
      <c r="C72" s="17" t="s">
        <v>1376</v>
      </c>
      <c r="D72" s="60" t="s">
        <v>1377</v>
      </c>
      <c r="E72" s="60" t="s">
        <v>1385</v>
      </c>
      <c r="F72" s="60" t="s">
        <v>1378</v>
      </c>
      <c r="G72" s="60" t="s">
        <v>1379</v>
      </c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</row>
    <row r="73" spans="1:33" ht="11.25" customHeight="1" outlineLevel="1">
      <c r="A73" s="164"/>
      <c r="B73" s="60">
        <v>1</v>
      </c>
      <c r="C73" s="118" t="s">
        <v>1386</v>
      </c>
      <c r="D73" s="60"/>
      <c r="E73" s="60"/>
      <c r="F73" s="60"/>
      <c r="G73" s="60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</row>
    <row r="74" spans="1:33" ht="11.25" customHeight="1" outlineLevel="1">
      <c r="A74" s="164"/>
      <c r="B74" s="69" t="s">
        <v>145</v>
      </c>
      <c r="C74" s="60"/>
      <c r="D74" s="60"/>
      <c r="E74" s="60"/>
      <c r="F74" s="60"/>
      <c r="G74" s="60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</row>
    <row r="75" spans="1:33" ht="11.25" customHeight="1" outlineLevel="1">
      <c r="A75" s="164"/>
      <c r="B75" s="69" t="s">
        <v>41</v>
      </c>
      <c r="C75" s="60"/>
      <c r="D75" s="60"/>
      <c r="E75" s="60"/>
      <c r="F75" s="60"/>
      <c r="G75" s="60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</row>
    <row r="76" spans="1:33" ht="11.25" customHeight="1" outlineLevel="1">
      <c r="A76" s="164"/>
      <c r="B76" s="69" t="s">
        <v>149</v>
      </c>
      <c r="C76" s="60"/>
      <c r="D76" s="60"/>
      <c r="E76" s="60"/>
      <c r="F76" s="60"/>
      <c r="G76" s="60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</row>
    <row r="77" spans="1:33" ht="11.25" customHeight="1" outlineLevel="1">
      <c r="A77" s="164"/>
      <c r="B77" s="17" t="s">
        <v>222</v>
      </c>
      <c r="C77" s="60"/>
      <c r="D77" s="60"/>
      <c r="E77" s="60"/>
      <c r="F77" s="60"/>
      <c r="G77" s="60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</row>
    <row r="78" spans="1:33" ht="11.25" customHeight="1" outlineLevel="1">
      <c r="A78" s="164"/>
      <c r="B78" s="60">
        <v>2</v>
      </c>
      <c r="C78" s="118" t="s">
        <v>1373</v>
      </c>
      <c r="D78" s="60"/>
      <c r="E78" s="60"/>
      <c r="F78" s="60"/>
      <c r="G78" s="60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</row>
    <row r="79" spans="1:33" ht="11.25" customHeight="1" outlineLevel="1">
      <c r="A79" s="164"/>
      <c r="B79" s="69" t="s">
        <v>164</v>
      </c>
      <c r="C79" s="19"/>
      <c r="D79" s="60"/>
      <c r="E79" s="60"/>
      <c r="F79" s="60"/>
      <c r="G79" s="60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</row>
    <row r="80" spans="1:33" ht="11.25" customHeight="1" outlineLevel="1">
      <c r="A80" s="164"/>
      <c r="B80" s="357" t="s">
        <v>46</v>
      </c>
      <c r="C80" s="270"/>
      <c r="D80" s="60"/>
      <c r="E80" s="60"/>
      <c r="F80" s="60"/>
      <c r="G80" s="60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</row>
    <row r="81" spans="1:33" ht="11.25" customHeight="1" outlineLevel="1">
      <c r="A81" s="164"/>
      <c r="B81" s="357" t="s">
        <v>810</v>
      </c>
      <c r="C81" s="270"/>
      <c r="D81" s="60"/>
      <c r="E81" s="60"/>
      <c r="F81" s="60"/>
      <c r="G81" s="60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</row>
    <row r="82" spans="1:33" ht="11.25" customHeight="1" outlineLevel="1">
      <c r="A82" s="164"/>
      <c r="B82" s="51" t="s">
        <v>222</v>
      </c>
      <c r="C82" s="60"/>
      <c r="D82" s="60"/>
      <c r="E82" s="60"/>
      <c r="F82" s="60"/>
      <c r="G82" s="60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</row>
    <row r="83" spans="1:33" ht="11.25" customHeight="1" outlineLevel="1">
      <c r="A83" s="164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</row>
    <row r="84" spans="1:33" ht="11.25" customHeight="1" outlineLevel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</row>
    <row r="85" spans="1:33" ht="15.75" customHeight="1">
      <c r="A85" s="119" t="s">
        <v>94</v>
      </c>
      <c r="B85" s="119" t="s">
        <v>223</v>
      </c>
      <c r="C85" s="342" t="s">
        <v>224</v>
      </c>
      <c r="D85" s="121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</row>
    <row r="86" spans="1:33" ht="15.75" customHeight="1" outlineLevel="1">
      <c r="A86" s="16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</row>
    <row r="87" spans="1:33" ht="15.75" customHeight="1" outlineLevel="1">
      <c r="A87" s="164" t="s">
        <v>67</v>
      </c>
      <c r="B87" s="15" t="s">
        <v>1387</v>
      </c>
      <c r="C87" s="333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5.75" customHeight="1" outlineLevel="1">
      <c r="A88" s="124"/>
      <c r="B88" s="60" t="s">
        <v>10</v>
      </c>
      <c r="C88" s="60" t="s">
        <v>12</v>
      </c>
      <c r="D88" s="60" t="s">
        <v>26</v>
      </c>
      <c r="E88" s="60">
        <v>2017</v>
      </c>
      <c r="F88" s="60">
        <v>2018</v>
      </c>
      <c r="G88" s="60">
        <v>2019</v>
      </c>
      <c r="H88" s="60">
        <v>2020</v>
      </c>
      <c r="I88" s="60">
        <v>2021</v>
      </c>
      <c r="J88" s="60">
        <v>2022</v>
      </c>
      <c r="K88" s="60">
        <v>2023</v>
      </c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</row>
    <row r="89" spans="1:33" ht="15.75" customHeight="1" outlineLevel="1">
      <c r="A89" s="124"/>
      <c r="B89" s="17">
        <v>1</v>
      </c>
      <c r="C89" s="126" t="s">
        <v>794</v>
      </c>
      <c r="D89" s="17" t="s">
        <v>228</v>
      </c>
      <c r="E89" s="130"/>
      <c r="F89" s="130"/>
      <c r="G89" s="130"/>
      <c r="H89" s="130"/>
      <c r="I89" s="130"/>
      <c r="J89" s="130"/>
      <c r="K89" s="130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</row>
    <row r="90" spans="1:33" ht="15.75" customHeight="1" outlineLevel="1">
      <c r="A90" s="253"/>
      <c r="B90" s="254" t="s">
        <v>716</v>
      </c>
      <c r="C90" s="255" t="s">
        <v>717</v>
      </c>
      <c r="D90" s="254" t="s">
        <v>228</v>
      </c>
      <c r="E90" s="256"/>
      <c r="F90" s="256"/>
      <c r="G90" s="256"/>
      <c r="H90" s="256"/>
      <c r="I90" s="256"/>
      <c r="J90" s="256"/>
      <c r="K90" s="256"/>
      <c r="L90" s="253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253"/>
      <c r="AA90" s="253"/>
      <c r="AB90" s="253"/>
      <c r="AC90" s="253"/>
      <c r="AD90" s="253"/>
      <c r="AE90" s="253"/>
      <c r="AF90" s="253"/>
      <c r="AG90" s="253"/>
    </row>
    <row r="91" spans="1:33" ht="15.75" customHeight="1" outlineLevel="1">
      <c r="A91" s="124"/>
      <c r="B91" s="17">
        <v>2</v>
      </c>
      <c r="C91" s="126" t="s">
        <v>230</v>
      </c>
      <c r="D91" s="17" t="s">
        <v>1388</v>
      </c>
      <c r="E91" s="130"/>
      <c r="F91" s="130"/>
      <c r="G91" s="130"/>
      <c r="H91" s="130"/>
      <c r="I91" s="130"/>
      <c r="J91" s="130"/>
      <c r="K91" s="130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</row>
    <row r="92" spans="1:33" ht="15.75" customHeight="1" outlineLevel="1">
      <c r="A92" s="124"/>
      <c r="B92" s="17">
        <v>3</v>
      </c>
      <c r="C92" s="171" t="s">
        <v>322</v>
      </c>
      <c r="D92" s="159" t="s">
        <v>5</v>
      </c>
      <c r="E92" s="159" t="s">
        <v>5</v>
      </c>
      <c r="F92" s="159" t="s">
        <v>5</v>
      </c>
      <c r="G92" s="159" t="s">
        <v>5</v>
      </c>
      <c r="H92" s="159" t="s">
        <v>5</v>
      </c>
      <c r="I92" s="159" t="s">
        <v>5</v>
      </c>
      <c r="J92" s="159" t="s">
        <v>5</v>
      </c>
      <c r="K92" s="159" t="s">
        <v>5</v>
      </c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</row>
    <row r="93" spans="1:33" ht="15.75" customHeight="1" outlineLevel="1">
      <c r="A93" s="124"/>
      <c r="B93" s="17">
        <v>4</v>
      </c>
      <c r="C93" s="126" t="s">
        <v>233</v>
      </c>
      <c r="D93" s="130" t="s">
        <v>5</v>
      </c>
      <c r="E93" s="130" t="s">
        <v>5</v>
      </c>
      <c r="F93" s="130" t="s">
        <v>5</v>
      </c>
      <c r="G93" s="130" t="s">
        <v>5</v>
      </c>
      <c r="H93" s="130" t="s">
        <v>5</v>
      </c>
      <c r="I93" s="130" t="s">
        <v>5</v>
      </c>
      <c r="J93" s="130" t="s">
        <v>5</v>
      </c>
      <c r="K93" s="130" t="s">
        <v>5</v>
      </c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</row>
    <row r="94" spans="1:33" ht="15.75" customHeight="1" outlineLevel="2">
      <c r="A94" s="291"/>
      <c r="B94" s="17"/>
      <c r="C94" s="134" t="s">
        <v>235</v>
      </c>
      <c r="D94" s="130" t="s">
        <v>236</v>
      </c>
      <c r="E94" s="130"/>
      <c r="F94" s="130"/>
      <c r="G94" s="130"/>
      <c r="H94" s="130"/>
      <c r="I94" s="130"/>
      <c r="J94" s="130"/>
      <c r="K94" s="130"/>
      <c r="L94" s="124"/>
      <c r="M94" s="124"/>
      <c r="N94" s="124"/>
      <c r="O94" s="124"/>
      <c r="P94" s="124"/>
      <c r="Q94" s="124"/>
      <c r="R94" s="124"/>
      <c r="S94" s="291"/>
      <c r="T94" s="291"/>
      <c r="U94" s="291"/>
      <c r="V94" s="291"/>
      <c r="W94" s="291"/>
      <c r="X94" s="291"/>
      <c r="Y94" s="291"/>
      <c r="Z94" s="291"/>
      <c r="AA94" s="124"/>
      <c r="AB94" s="124"/>
      <c r="AC94" s="124"/>
      <c r="AD94" s="124"/>
      <c r="AE94" s="124"/>
      <c r="AF94" s="124"/>
      <c r="AG94" s="124"/>
    </row>
    <row r="95" spans="1:33" ht="15.75" customHeight="1" outlineLevel="2">
      <c r="A95" s="291"/>
      <c r="B95" s="17"/>
      <c r="C95" s="134" t="s">
        <v>237</v>
      </c>
      <c r="D95" s="130" t="s">
        <v>236</v>
      </c>
      <c r="E95" s="130"/>
      <c r="F95" s="130"/>
      <c r="G95" s="130"/>
      <c r="H95" s="130"/>
      <c r="I95" s="130"/>
      <c r="J95" s="130"/>
      <c r="K95" s="130"/>
      <c r="L95" s="124"/>
      <c r="M95" s="124"/>
      <c r="N95" s="124"/>
      <c r="O95" s="124"/>
      <c r="P95" s="124"/>
      <c r="Q95" s="124"/>
      <c r="R95" s="124"/>
      <c r="S95" s="291"/>
      <c r="T95" s="291"/>
      <c r="U95" s="291"/>
      <c r="V95" s="291"/>
      <c r="W95" s="291"/>
      <c r="X95" s="291"/>
      <c r="Y95" s="291"/>
      <c r="Z95" s="291"/>
      <c r="AA95" s="124"/>
      <c r="AB95" s="124"/>
      <c r="AC95" s="124"/>
      <c r="AD95" s="124"/>
      <c r="AE95" s="124"/>
      <c r="AF95" s="124"/>
      <c r="AG95" s="124"/>
    </row>
    <row r="96" spans="1:33" ht="15.75" customHeight="1" outlineLevel="2">
      <c r="A96" s="291"/>
      <c r="B96" s="17"/>
      <c r="C96" s="134" t="s">
        <v>238</v>
      </c>
      <c r="D96" s="130" t="s">
        <v>236</v>
      </c>
      <c r="E96" s="130"/>
      <c r="F96" s="130"/>
      <c r="G96" s="130"/>
      <c r="H96" s="130"/>
      <c r="I96" s="130"/>
      <c r="J96" s="130"/>
      <c r="K96" s="130"/>
      <c r="L96" s="124"/>
      <c r="M96" s="124"/>
      <c r="N96" s="124"/>
      <c r="O96" s="124"/>
      <c r="P96" s="124"/>
      <c r="Q96" s="124"/>
      <c r="R96" s="124"/>
      <c r="S96" s="291"/>
      <c r="T96" s="291"/>
      <c r="U96" s="291"/>
      <c r="V96" s="291"/>
      <c r="W96" s="291"/>
      <c r="X96" s="291"/>
      <c r="Y96" s="291"/>
      <c r="Z96" s="291"/>
      <c r="AA96" s="124"/>
      <c r="AB96" s="124"/>
      <c r="AC96" s="124"/>
      <c r="AD96" s="124"/>
      <c r="AE96" s="124"/>
      <c r="AF96" s="124"/>
      <c r="AG96" s="124"/>
    </row>
    <row r="97" spans="1:33" ht="15.75" customHeight="1" outlineLevel="2">
      <c r="A97" s="291"/>
      <c r="B97" s="17"/>
      <c r="C97" s="134" t="s">
        <v>239</v>
      </c>
      <c r="D97" s="130" t="s">
        <v>236</v>
      </c>
      <c r="E97" s="130"/>
      <c r="F97" s="130"/>
      <c r="G97" s="130"/>
      <c r="H97" s="130"/>
      <c r="I97" s="130"/>
      <c r="J97" s="130"/>
      <c r="K97" s="130"/>
      <c r="L97" s="124"/>
      <c r="M97" s="124"/>
      <c r="N97" s="124"/>
      <c r="O97" s="124"/>
      <c r="P97" s="124"/>
      <c r="Q97" s="124"/>
      <c r="R97" s="124"/>
      <c r="S97" s="291"/>
      <c r="T97" s="291"/>
      <c r="U97" s="291"/>
      <c r="V97" s="291"/>
      <c r="W97" s="291"/>
      <c r="X97" s="291"/>
      <c r="Y97" s="291"/>
      <c r="Z97" s="291"/>
      <c r="AA97" s="124"/>
      <c r="AB97" s="124"/>
      <c r="AC97" s="124"/>
      <c r="AD97" s="124"/>
      <c r="AE97" s="124"/>
      <c r="AF97" s="124"/>
      <c r="AG97" s="124"/>
    </row>
    <row r="98" spans="1:33" ht="15.75" customHeight="1" outlineLevel="2">
      <c r="A98" s="291"/>
      <c r="B98" s="17"/>
      <c r="C98" s="134" t="s">
        <v>240</v>
      </c>
      <c r="D98" s="130" t="s">
        <v>236</v>
      </c>
      <c r="E98" s="130"/>
      <c r="F98" s="130"/>
      <c r="G98" s="130"/>
      <c r="H98" s="130"/>
      <c r="I98" s="130"/>
      <c r="J98" s="130"/>
      <c r="K98" s="130"/>
      <c r="L98" s="124"/>
      <c r="M98" s="124"/>
      <c r="N98" s="124"/>
      <c r="O98" s="124"/>
      <c r="P98" s="124"/>
      <c r="Q98" s="124"/>
      <c r="R98" s="124"/>
      <c r="S98" s="291"/>
      <c r="T98" s="291"/>
      <c r="U98" s="291"/>
      <c r="V98" s="291"/>
      <c r="W98" s="291"/>
      <c r="X98" s="291"/>
      <c r="Y98" s="291"/>
      <c r="Z98" s="291"/>
      <c r="AA98" s="124"/>
      <c r="AB98" s="124"/>
      <c r="AC98" s="124"/>
      <c r="AD98" s="124"/>
      <c r="AE98" s="124"/>
      <c r="AF98" s="124"/>
      <c r="AG98" s="124"/>
    </row>
    <row r="99" spans="1:33" ht="15.75" customHeight="1" outlineLevel="2">
      <c r="A99" s="291"/>
      <c r="B99" s="17"/>
      <c r="C99" s="134" t="s">
        <v>241</v>
      </c>
      <c r="D99" s="130" t="s">
        <v>236</v>
      </c>
      <c r="E99" s="130"/>
      <c r="F99" s="130"/>
      <c r="G99" s="130"/>
      <c r="H99" s="130"/>
      <c r="I99" s="130"/>
      <c r="J99" s="130"/>
      <c r="K99" s="130"/>
      <c r="L99" s="124"/>
      <c r="M99" s="124"/>
      <c r="N99" s="124"/>
      <c r="O99" s="124"/>
      <c r="P99" s="124"/>
      <c r="Q99" s="124"/>
      <c r="R99" s="124"/>
      <c r="S99" s="291"/>
      <c r="T99" s="291"/>
      <c r="U99" s="291"/>
      <c r="V99" s="291"/>
      <c r="W99" s="291"/>
      <c r="X99" s="291"/>
      <c r="Y99" s="291"/>
      <c r="Z99" s="291"/>
      <c r="AA99" s="124"/>
      <c r="AB99" s="124"/>
      <c r="AC99" s="124"/>
      <c r="AD99" s="124"/>
      <c r="AE99" s="124"/>
      <c r="AF99" s="124"/>
      <c r="AG99" s="124"/>
    </row>
    <row r="100" spans="1:33" ht="15.75" customHeight="1" outlineLevel="2">
      <c r="A100" s="291"/>
      <c r="B100" s="17"/>
      <c r="C100" s="134" t="s">
        <v>242</v>
      </c>
      <c r="D100" s="130" t="s">
        <v>236</v>
      </c>
      <c r="E100" s="130"/>
      <c r="F100" s="130"/>
      <c r="G100" s="130"/>
      <c r="H100" s="130"/>
      <c r="I100" s="130"/>
      <c r="J100" s="130"/>
      <c r="K100" s="130"/>
      <c r="L100" s="124"/>
      <c r="M100" s="124"/>
      <c r="N100" s="124"/>
      <c r="O100" s="124"/>
      <c r="P100" s="124"/>
      <c r="Q100" s="124"/>
      <c r="R100" s="124"/>
      <c r="S100" s="291"/>
      <c r="T100" s="291"/>
      <c r="U100" s="291"/>
      <c r="V100" s="291"/>
      <c r="W100" s="291"/>
      <c r="X100" s="291"/>
      <c r="Y100" s="291"/>
      <c r="Z100" s="291"/>
      <c r="AA100" s="124"/>
      <c r="AB100" s="124"/>
      <c r="AC100" s="124"/>
      <c r="AD100" s="124"/>
      <c r="AE100" s="124"/>
      <c r="AF100" s="124"/>
      <c r="AG100" s="124"/>
    </row>
    <row r="101" spans="1:33" ht="15.75" customHeight="1" outlineLevel="2">
      <c r="A101" s="291"/>
      <c r="B101" s="17"/>
      <c r="C101" s="134" t="s">
        <v>243</v>
      </c>
      <c r="D101" s="130" t="s">
        <v>236</v>
      </c>
      <c r="E101" s="130"/>
      <c r="F101" s="130"/>
      <c r="G101" s="130"/>
      <c r="H101" s="130"/>
      <c r="I101" s="130"/>
      <c r="J101" s="130"/>
      <c r="K101" s="130"/>
      <c r="L101" s="124"/>
      <c r="M101" s="124"/>
      <c r="N101" s="124"/>
      <c r="O101" s="124"/>
      <c r="P101" s="124"/>
      <c r="Q101" s="124"/>
      <c r="R101" s="124"/>
      <c r="S101" s="291"/>
      <c r="T101" s="291"/>
      <c r="U101" s="291"/>
      <c r="V101" s="291"/>
      <c r="W101" s="291"/>
      <c r="X101" s="291"/>
      <c r="Y101" s="291"/>
      <c r="Z101" s="291"/>
      <c r="AA101" s="124"/>
      <c r="AB101" s="124"/>
      <c r="AC101" s="124"/>
      <c r="AD101" s="124"/>
      <c r="AE101" s="124"/>
      <c r="AF101" s="124"/>
      <c r="AG101" s="124"/>
    </row>
    <row r="102" spans="1:33" ht="15.75" customHeight="1" outlineLevel="2">
      <c r="A102" s="291"/>
      <c r="B102" s="17"/>
      <c r="C102" s="134" t="s">
        <v>244</v>
      </c>
      <c r="D102" s="130" t="s">
        <v>236</v>
      </c>
      <c r="E102" s="130"/>
      <c r="F102" s="130"/>
      <c r="G102" s="130"/>
      <c r="H102" s="130"/>
      <c r="I102" s="130"/>
      <c r="J102" s="130"/>
      <c r="K102" s="130"/>
      <c r="L102" s="124"/>
      <c r="M102" s="124"/>
      <c r="N102" s="124"/>
      <c r="O102" s="124"/>
      <c r="P102" s="124"/>
      <c r="Q102" s="124"/>
      <c r="R102" s="124"/>
      <c r="S102" s="291"/>
      <c r="T102" s="291"/>
      <c r="U102" s="291"/>
      <c r="V102" s="291"/>
      <c r="W102" s="291"/>
      <c r="X102" s="291"/>
      <c r="Y102" s="291"/>
      <c r="Z102" s="291"/>
      <c r="AA102" s="124"/>
      <c r="AB102" s="124"/>
      <c r="AC102" s="124"/>
      <c r="AD102" s="124"/>
      <c r="AE102" s="124"/>
      <c r="AF102" s="124"/>
      <c r="AG102" s="124"/>
    </row>
    <row r="103" spans="1:33" ht="15.75" customHeight="1" outlineLevel="1">
      <c r="A103" s="124"/>
      <c r="B103" s="17">
        <v>5</v>
      </c>
      <c r="C103" s="126" t="s">
        <v>979</v>
      </c>
      <c r="D103" s="130" t="s">
        <v>5</v>
      </c>
      <c r="E103" s="130" t="s">
        <v>5</v>
      </c>
      <c r="F103" s="130" t="s">
        <v>5</v>
      </c>
      <c r="G103" s="130" t="s">
        <v>5</v>
      </c>
      <c r="H103" s="130" t="s">
        <v>5</v>
      </c>
      <c r="I103" s="130" t="s">
        <v>5</v>
      </c>
      <c r="J103" s="130" t="s">
        <v>5</v>
      </c>
      <c r="K103" s="130" t="s">
        <v>5</v>
      </c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</row>
    <row r="104" spans="1:33" ht="15.75" customHeight="1" outlineLevel="2">
      <c r="A104" s="124"/>
      <c r="B104" s="17"/>
      <c r="C104" s="134" t="s">
        <v>980</v>
      </c>
      <c r="D104" s="17" t="s">
        <v>721</v>
      </c>
      <c r="E104" s="130"/>
      <c r="F104" s="130"/>
      <c r="G104" s="130"/>
      <c r="H104" s="130"/>
      <c r="I104" s="130"/>
      <c r="J104" s="130"/>
      <c r="K104" s="130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</row>
    <row r="105" spans="1:33" ht="15.75" customHeight="1" outlineLevel="2">
      <c r="A105" s="124"/>
      <c r="B105" s="17"/>
      <c r="C105" s="134" t="s">
        <v>981</v>
      </c>
      <c r="D105" s="17" t="s">
        <v>721</v>
      </c>
      <c r="E105" s="130"/>
      <c r="F105" s="130"/>
      <c r="G105" s="130"/>
      <c r="H105" s="130"/>
      <c r="I105" s="130"/>
      <c r="J105" s="130"/>
      <c r="K105" s="130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</row>
    <row r="106" spans="1:33" ht="15.75" customHeight="1" outlineLevel="1">
      <c r="A106" s="291"/>
      <c r="B106" s="17">
        <v>6</v>
      </c>
      <c r="C106" s="126" t="s">
        <v>248</v>
      </c>
      <c r="D106" s="130" t="s">
        <v>5</v>
      </c>
      <c r="E106" s="130" t="s">
        <v>5</v>
      </c>
      <c r="F106" s="130" t="s">
        <v>5</v>
      </c>
      <c r="G106" s="130" t="s">
        <v>5</v>
      </c>
      <c r="H106" s="130" t="s">
        <v>5</v>
      </c>
      <c r="I106" s="130" t="s">
        <v>5</v>
      </c>
      <c r="J106" s="130" t="s">
        <v>5</v>
      </c>
      <c r="K106" s="130" t="s">
        <v>5</v>
      </c>
      <c r="L106" s="124"/>
      <c r="M106" s="124"/>
      <c r="N106" s="124"/>
      <c r="O106" s="124"/>
      <c r="P106" s="124"/>
      <c r="Q106" s="124"/>
      <c r="R106" s="124"/>
      <c r="S106" s="291"/>
      <c r="T106" s="291"/>
      <c r="U106" s="291"/>
      <c r="V106" s="291"/>
      <c r="W106" s="291"/>
      <c r="X106" s="291"/>
      <c r="Y106" s="291"/>
      <c r="Z106" s="291"/>
      <c r="AA106" s="124"/>
      <c r="AB106" s="124"/>
      <c r="AC106" s="124"/>
      <c r="AD106" s="124"/>
      <c r="AE106" s="124"/>
      <c r="AF106" s="124"/>
      <c r="AG106" s="124"/>
    </row>
    <row r="107" spans="1:33" ht="15.75" customHeight="1" outlineLevel="2">
      <c r="A107" s="291"/>
      <c r="B107" s="17"/>
      <c r="C107" s="134" t="s">
        <v>250</v>
      </c>
      <c r="D107" s="130" t="s">
        <v>236</v>
      </c>
      <c r="E107" s="130"/>
      <c r="F107" s="130"/>
      <c r="G107" s="130"/>
      <c r="H107" s="130"/>
      <c r="I107" s="130"/>
      <c r="J107" s="130"/>
      <c r="K107" s="130"/>
      <c r="L107" s="124"/>
      <c r="M107" s="124"/>
      <c r="N107" s="124"/>
      <c r="O107" s="124"/>
      <c r="P107" s="124"/>
      <c r="Q107" s="124"/>
      <c r="R107" s="124"/>
      <c r="S107" s="291"/>
      <c r="T107" s="291"/>
      <c r="U107" s="291"/>
      <c r="V107" s="291"/>
      <c r="W107" s="291"/>
      <c r="X107" s="291"/>
      <c r="Y107" s="291"/>
      <c r="Z107" s="291"/>
      <c r="AA107" s="124"/>
      <c r="AB107" s="124"/>
      <c r="AC107" s="124"/>
      <c r="AD107" s="124"/>
      <c r="AE107" s="124"/>
      <c r="AF107" s="124"/>
      <c r="AG107" s="124"/>
    </row>
    <row r="108" spans="1:33" ht="15.75" customHeight="1" outlineLevel="2">
      <c r="A108" s="291"/>
      <c r="B108" s="17"/>
      <c r="C108" s="134" t="s">
        <v>251</v>
      </c>
      <c r="D108" s="130" t="s">
        <v>236</v>
      </c>
      <c r="E108" s="130"/>
      <c r="F108" s="130"/>
      <c r="G108" s="130"/>
      <c r="H108" s="130"/>
      <c r="I108" s="130"/>
      <c r="J108" s="130"/>
      <c r="K108" s="130"/>
      <c r="L108" s="124"/>
      <c r="M108" s="124"/>
      <c r="N108" s="124"/>
      <c r="O108" s="124"/>
      <c r="P108" s="124"/>
      <c r="Q108" s="124"/>
      <c r="R108" s="124"/>
      <c r="S108" s="291"/>
      <c r="T108" s="291"/>
      <c r="U108" s="291"/>
      <c r="V108" s="291"/>
      <c r="W108" s="291"/>
      <c r="X108" s="291"/>
      <c r="Y108" s="291"/>
      <c r="Z108" s="291"/>
      <c r="AA108" s="124"/>
      <c r="AB108" s="124"/>
      <c r="AC108" s="124"/>
      <c r="AD108" s="124"/>
      <c r="AE108" s="124"/>
      <c r="AF108" s="124"/>
      <c r="AG108" s="124"/>
    </row>
    <row r="109" spans="1:33" ht="15.75" customHeight="1" outlineLevel="2">
      <c r="A109" s="291"/>
      <c r="B109" s="17"/>
      <c r="C109" s="134" t="s">
        <v>252</v>
      </c>
      <c r="D109" s="130" t="s">
        <v>236</v>
      </c>
      <c r="E109" s="130"/>
      <c r="F109" s="130"/>
      <c r="G109" s="130"/>
      <c r="H109" s="130"/>
      <c r="I109" s="130"/>
      <c r="J109" s="130"/>
      <c r="K109" s="130"/>
      <c r="L109" s="124"/>
      <c r="M109" s="124"/>
      <c r="N109" s="124"/>
      <c r="O109" s="124"/>
      <c r="P109" s="124"/>
      <c r="Q109" s="124"/>
      <c r="R109" s="124"/>
      <c r="S109" s="291"/>
      <c r="T109" s="291"/>
      <c r="U109" s="291"/>
      <c r="V109" s="291"/>
      <c r="W109" s="291"/>
      <c r="X109" s="291"/>
      <c r="Y109" s="291"/>
      <c r="Z109" s="291"/>
      <c r="AA109" s="124"/>
      <c r="AB109" s="124"/>
      <c r="AC109" s="124"/>
      <c r="AD109" s="124"/>
      <c r="AE109" s="124"/>
      <c r="AF109" s="124"/>
      <c r="AG109" s="124"/>
    </row>
    <row r="110" spans="1:33" ht="15.75" customHeight="1" outlineLevel="2">
      <c r="A110" s="291"/>
      <c r="B110" s="17"/>
      <c r="C110" s="134" t="s">
        <v>253</v>
      </c>
      <c r="D110" s="130" t="s">
        <v>236</v>
      </c>
      <c r="E110" s="130"/>
      <c r="F110" s="130"/>
      <c r="G110" s="130"/>
      <c r="H110" s="130"/>
      <c r="I110" s="130"/>
      <c r="J110" s="130"/>
      <c r="K110" s="130"/>
      <c r="L110" s="124"/>
      <c r="M110" s="124"/>
      <c r="N110" s="124"/>
      <c r="O110" s="124"/>
      <c r="P110" s="124"/>
      <c r="Q110" s="124"/>
      <c r="R110" s="124"/>
      <c r="S110" s="291"/>
      <c r="T110" s="291"/>
      <c r="U110" s="291"/>
      <c r="V110" s="291"/>
      <c r="W110" s="291"/>
      <c r="X110" s="291"/>
      <c r="Y110" s="291"/>
      <c r="Z110" s="291"/>
      <c r="AA110" s="124"/>
      <c r="AB110" s="124"/>
      <c r="AC110" s="124"/>
      <c r="AD110" s="124"/>
      <c r="AE110" s="124"/>
      <c r="AF110" s="124"/>
      <c r="AG110" s="124"/>
    </row>
    <row r="111" spans="1:33" ht="15.75" customHeight="1" outlineLevel="1">
      <c r="A111" s="291"/>
      <c r="B111" s="17">
        <v>7</v>
      </c>
      <c r="C111" s="171" t="s">
        <v>325</v>
      </c>
      <c r="D111" s="159" t="s">
        <v>5</v>
      </c>
      <c r="E111" s="159" t="s">
        <v>5</v>
      </c>
      <c r="F111" s="159" t="s">
        <v>5</v>
      </c>
      <c r="G111" s="159" t="s">
        <v>5</v>
      </c>
      <c r="H111" s="159" t="s">
        <v>5</v>
      </c>
      <c r="I111" s="159" t="s">
        <v>5</v>
      </c>
      <c r="J111" s="159" t="s">
        <v>5</v>
      </c>
      <c r="K111" s="159" t="s">
        <v>5</v>
      </c>
      <c r="L111" s="124"/>
      <c r="M111" s="124"/>
      <c r="N111" s="124"/>
      <c r="O111" s="124"/>
      <c r="P111" s="124"/>
      <c r="Q111" s="124"/>
      <c r="R111" s="124"/>
      <c r="S111" s="291"/>
      <c r="T111" s="291"/>
      <c r="U111" s="291"/>
      <c r="V111" s="291"/>
      <c r="W111" s="291"/>
      <c r="X111" s="291"/>
      <c r="Y111" s="291"/>
      <c r="Z111" s="291"/>
      <c r="AA111" s="124"/>
      <c r="AB111" s="124"/>
      <c r="AC111" s="124"/>
      <c r="AD111" s="124"/>
      <c r="AE111" s="124"/>
      <c r="AF111" s="124"/>
      <c r="AG111" s="124"/>
    </row>
    <row r="112" spans="1:33" ht="15.75" customHeight="1" outlineLevel="1">
      <c r="A112" s="291"/>
      <c r="B112" s="17">
        <v>8</v>
      </c>
      <c r="C112" s="126" t="s">
        <v>254</v>
      </c>
      <c r="D112" s="130" t="s">
        <v>5</v>
      </c>
      <c r="E112" s="130" t="s">
        <v>5</v>
      </c>
      <c r="F112" s="130" t="s">
        <v>5</v>
      </c>
      <c r="G112" s="130" t="s">
        <v>5</v>
      </c>
      <c r="H112" s="130" t="s">
        <v>5</v>
      </c>
      <c r="I112" s="130" t="s">
        <v>5</v>
      </c>
      <c r="J112" s="130" t="s">
        <v>5</v>
      </c>
      <c r="K112" s="130" t="s">
        <v>5</v>
      </c>
      <c r="L112" s="124"/>
      <c r="M112" s="124"/>
      <c r="N112" s="124"/>
      <c r="O112" s="124"/>
      <c r="P112" s="124"/>
      <c r="Q112" s="124"/>
      <c r="R112" s="124"/>
      <c r="S112" s="291"/>
      <c r="T112" s="291"/>
      <c r="U112" s="291"/>
      <c r="V112" s="291"/>
      <c r="W112" s="291"/>
      <c r="X112" s="291"/>
      <c r="Y112" s="291"/>
      <c r="Z112" s="291"/>
      <c r="AA112" s="124"/>
      <c r="AB112" s="124"/>
      <c r="AC112" s="124"/>
      <c r="AD112" s="124"/>
      <c r="AE112" s="124"/>
      <c r="AF112" s="124"/>
      <c r="AG112" s="124"/>
    </row>
    <row r="113" spans="1:33" ht="15.75" customHeight="1" outlineLevel="2">
      <c r="A113" s="291"/>
      <c r="B113" s="17"/>
      <c r="C113" s="134" t="s">
        <v>256</v>
      </c>
      <c r="D113" s="130" t="s">
        <v>236</v>
      </c>
      <c r="E113" s="130"/>
      <c r="F113" s="130"/>
      <c r="G113" s="130"/>
      <c r="H113" s="130"/>
      <c r="I113" s="130"/>
      <c r="J113" s="130"/>
      <c r="K113" s="130"/>
      <c r="L113" s="124"/>
      <c r="M113" s="124"/>
      <c r="N113" s="124"/>
      <c r="O113" s="124"/>
      <c r="P113" s="124"/>
      <c r="Q113" s="124"/>
      <c r="R113" s="124"/>
      <c r="S113" s="291"/>
      <c r="T113" s="291"/>
      <c r="U113" s="291"/>
      <c r="V113" s="291"/>
      <c r="W113" s="291"/>
      <c r="X113" s="291"/>
      <c r="Y113" s="291"/>
      <c r="Z113" s="291"/>
      <c r="AA113" s="124"/>
      <c r="AB113" s="124"/>
      <c r="AC113" s="124"/>
      <c r="AD113" s="124"/>
      <c r="AE113" s="124"/>
      <c r="AF113" s="124"/>
      <c r="AG113" s="124"/>
    </row>
    <row r="114" spans="1:33" ht="15.75" customHeight="1" outlineLevel="2">
      <c r="A114" s="291"/>
      <c r="B114" s="17"/>
      <c r="C114" s="134" t="s">
        <v>257</v>
      </c>
      <c r="D114" s="130" t="s">
        <v>236</v>
      </c>
      <c r="E114" s="130"/>
      <c r="F114" s="130"/>
      <c r="G114" s="130"/>
      <c r="H114" s="130"/>
      <c r="I114" s="130"/>
      <c r="J114" s="130"/>
      <c r="K114" s="130"/>
      <c r="L114" s="124"/>
      <c r="M114" s="124"/>
      <c r="N114" s="124"/>
      <c r="O114" s="124"/>
      <c r="P114" s="124"/>
      <c r="Q114" s="124"/>
      <c r="R114" s="124"/>
      <c r="S114" s="291"/>
      <c r="T114" s="291"/>
      <c r="U114" s="291"/>
      <c r="V114" s="291"/>
      <c r="W114" s="291"/>
      <c r="X114" s="291"/>
      <c r="Y114" s="291"/>
      <c r="Z114" s="291"/>
      <c r="AA114" s="124"/>
      <c r="AB114" s="124"/>
      <c r="AC114" s="124"/>
      <c r="AD114" s="124"/>
      <c r="AE114" s="124"/>
      <c r="AF114" s="124"/>
      <c r="AG114" s="124"/>
    </row>
    <row r="115" spans="1:33" ht="15.75" customHeight="1" outlineLevel="2">
      <c r="A115" s="291"/>
      <c r="B115" s="17"/>
      <c r="C115" s="134" t="s">
        <v>258</v>
      </c>
      <c r="D115" s="130" t="s">
        <v>236</v>
      </c>
      <c r="E115" s="130"/>
      <c r="F115" s="130"/>
      <c r="G115" s="130"/>
      <c r="H115" s="130"/>
      <c r="I115" s="130"/>
      <c r="J115" s="130"/>
      <c r="K115" s="130"/>
      <c r="L115" s="124"/>
      <c r="M115" s="124"/>
      <c r="N115" s="124"/>
      <c r="O115" s="124"/>
      <c r="P115" s="124"/>
      <c r="Q115" s="124"/>
      <c r="R115" s="124"/>
      <c r="S115" s="291"/>
      <c r="T115" s="291"/>
      <c r="U115" s="291"/>
      <c r="V115" s="291"/>
      <c r="W115" s="291"/>
      <c r="X115" s="291"/>
      <c r="Y115" s="291"/>
      <c r="Z115" s="291"/>
      <c r="AA115" s="124"/>
      <c r="AB115" s="124"/>
      <c r="AC115" s="124"/>
      <c r="AD115" s="124"/>
      <c r="AE115" s="124"/>
      <c r="AF115" s="124"/>
      <c r="AG115" s="124"/>
    </row>
    <row r="116" spans="1:33" ht="15.75" customHeight="1" outlineLevel="2">
      <c r="A116" s="291"/>
      <c r="B116" s="17"/>
      <c r="C116" s="134" t="s">
        <v>259</v>
      </c>
      <c r="D116" s="130" t="s">
        <v>236</v>
      </c>
      <c r="E116" s="130"/>
      <c r="F116" s="130"/>
      <c r="G116" s="130"/>
      <c r="H116" s="130"/>
      <c r="I116" s="130"/>
      <c r="J116" s="130"/>
      <c r="K116" s="130"/>
      <c r="L116" s="124"/>
      <c r="M116" s="124"/>
      <c r="N116" s="124"/>
      <c r="O116" s="124"/>
      <c r="P116" s="124"/>
      <c r="Q116" s="124"/>
      <c r="R116" s="124"/>
      <c r="S116" s="291"/>
      <c r="T116" s="291"/>
      <c r="U116" s="291"/>
      <c r="V116" s="291"/>
      <c r="W116" s="291"/>
      <c r="X116" s="291"/>
      <c r="Y116" s="291"/>
      <c r="Z116" s="291"/>
      <c r="AA116" s="124"/>
      <c r="AB116" s="124"/>
      <c r="AC116" s="124"/>
      <c r="AD116" s="124"/>
      <c r="AE116" s="124"/>
      <c r="AF116" s="124"/>
      <c r="AG116" s="124"/>
    </row>
    <row r="117" spans="1:33" ht="15.75" customHeight="1" outlineLevel="2">
      <c r="A117" s="291"/>
      <c r="B117" s="17"/>
      <c r="C117" s="134" t="s">
        <v>260</v>
      </c>
      <c r="D117" s="130" t="s">
        <v>236</v>
      </c>
      <c r="E117" s="130"/>
      <c r="F117" s="130"/>
      <c r="G117" s="130"/>
      <c r="H117" s="130"/>
      <c r="I117" s="130"/>
      <c r="J117" s="130"/>
      <c r="K117" s="130"/>
      <c r="L117" s="124"/>
      <c r="M117" s="124"/>
      <c r="N117" s="124"/>
      <c r="O117" s="124"/>
      <c r="P117" s="124"/>
      <c r="Q117" s="124"/>
      <c r="R117" s="124"/>
      <c r="S117" s="291"/>
      <c r="T117" s="291"/>
      <c r="U117" s="291"/>
      <c r="V117" s="291"/>
      <c r="W117" s="291"/>
      <c r="X117" s="291"/>
      <c r="Y117" s="291"/>
      <c r="Z117" s="291"/>
      <c r="AA117" s="124"/>
      <c r="AB117" s="124"/>
      <c r="AC117" s="124"/>
      <c r="AD117" s="124"/>
      <c r="AE117" s="124"/>
      <c r="AF117" s="124"/>
      <c r="AG117" s="124"/>
    </row>
    <row r="118" spans="1:33" ht="15.75" customHeight="1" outlineLevel="2">
      <c r="A118" s="291"/>
      <c r="B118" s="17"/>
      <c r="C118" s="134" t="s">
        <v>261</v>
      </c>
      <c r="D118" s="130" t="s">
        <v>236</v>
      </c>
      <c r="E118" s="130"/>
      <c r="F118" s="130"/>
      <c r="G118" s="130"/>
      <c r="H118" s="130"/>
      <c r="I118" s="130"/>
      <c r="J118" s="130"/>
      <c r="K118" s="130"/>
      <c r="L118" s="124"/>
      <c r="M118" s="124"/>
      <c r="N118" s="124"/>
      <c r="O118" s="124"/>
      <c r="P118" s="124"/>
      <c r="Q118" s="124"/>
      <c r="R118" s="124"/>
      <c r="S118" s="291"/>
      <c r="T118" s="291"/>
      <c r="U118" s="291"/>
      <c r="V118" s="291"/>
      <c r="W118" s="291"/>
      <c r="X118" s="291"/>
      <c r="Y118" s="291"/>
      <c r="Z118" s="291"/>
      <c r="AA118" s="124"/>
      <c r="AB118" s="124"/>
      <c r="AC118" s="124"/>
      <c r="AD118" s="124"/>
      <c r="AE118" s="124"/>
      <c r="AF118" s="124"/>
      <c r="AG118" s="124"/>
    </row>
    <row r="119" spans="1:33" ht="15.75" customHeight="1" outlineLevel="1">
      <c r="A119" s="291"/>
      <c r="B119" s="17">
        <v>9</v>
      </c>
      <c r="C119" s="126" t="s">
        <v>262</v>
      </c>
      <c r="D119" s="130" t="s">
        <v>5</v>
      </c>
      <c r="E119" s="130" t="s">
        <v>5</v>
      </c>
      <c r="F119" s="130" t="s">
        <v>5</v>
      </c>
      <c r="G119" s="130" t="s">
        <v>5</v>
      </c>
      <c r="H119" s="130" t="s">
        <v>5</v>
      </c>
      <c r="I119" s="130" t="s">
        <v>5</v>
      </c>
      <c r="J119" s="130" t="s">
        <v>5</v>
      </c>
      <c r="K119" s="130" t="s">
        <v>5</v>
      </c>
      <c r="L119" s="124"/>
      <c r="M119" s="124"/>
      <c r="N119" s="124"/>
      <c r="O119" s="124"/>
      <c r="P119" s="124"/>
      <c r="Q119" s="124"/>
      <c r="R119" s="124"/>
      <c r="S119" s="291"/>
      <c r="T119" s="291"/>
      <c r="U119" s="291"/>
      <c r="V119" s="291"/>
      <c r="W119" s="291"/>
      <c r="X119" s="291"/>
      <c r="Y119" s="291"/>
      <c r="Z119" s="291"/>
      <c r="AA119" s="124"/>
      <c r="AB119" s="124"/>
      <c r="AC119" s="124"/>
      <c r="AD119" s="124"/>
      <c r="AE119" s="124"/>
      <c r="AF119" s="124"/>
      <c r="AG119" s="124"/>
    </row>
    <row r="120" spans="1:33" ht="15.75" customHeight="1" outlineLevel="2">
      <c r="A120" s="291"/>
      <c r="B120" s="17"/>
      <c r="C120" s="134" t="s">
        <v>264</v>
      </c>
      <c r="D120" s="17" t="s">
        <v>236</v>
      </c>
      <c r="E120" s="358"/>
      <c r="F120" s="358"/>
      <c r="G120" s="358"/>
      <c r="H120" s="358"/>
      <c r="I120" s="358"/>
      <c r="J120" s="358"/>
      <c r="K120" s="358"/>
      <c r="L120" s="124"/>
      <c r="M120" s="124"/>
      <c r="N120" s="124"/>
      <c r="O120" s="124"/>
      <c r="P120" s="124"/>
      <c r="Q120" s="124"/>
      <c r="R120" s="124"/>
      <c r="S120" s="291"/>
      <c r="T120" s="291"/>
      <c r="U120" s="291"/>
      <c r="V120" s="291"/>
      <c r="W120" s="291"/>
      <c r="X120" s="291"/>
      <c r="Y120" s="291"/>
      <c r="Z120" s="291"/>
      <c r="AA120" s="124"/>
      <c r="AB120" s="124"/>
      <c r="AC120" s="124"/>
      <c r="AD120" s="124"/>
      <c r="AE120" s="124"/>
      <c r="AF120" s="124"/>
      <c r="AG120" s="124"/>
    </row>
    <row r="121" spans="1:33" ht="15.75" customHeight="1" outlineLevel="2">
      <c r="A121" s="291"/>
      <c r="B121" s="17"/>
      <c r="C121" s="134" t="s">
        <v>265</v>
      </c>
      <c r="D121" s="17" t="s">
        <v>236</v>
      </c>
      <c r="E121" s="358"/>
      <c r="F121" s="358"/>
      <c r="G121" s="358"/>
      <c r="H121" s="358"/>
      <c r="I121" s="358"/>
      <c r="J121" s="358"/>
      <c r="K121" s="358"/>
      <c r="L121" s="124"/>
      <c r="M121" s="124"/>
      <c r="N121" s="124"/>
      <c r="O121" s="124"/>
      <c r="P121" s="124"/>
      <c r="Q121" s="124"/>
      <c r="R121" s="124"/>
      <c r="S121" s="291"/>
      <c r="T121" s="291"/>
      <c r="U121" s="291"/>
      <c r="V121" s="291"/>
      <c r="W121" s="291"/>
      <c r="X121" s="291"/>
      <c r="Y121" s="291"/>
      <c r="Z121" s="291"/>
      <c r="AA121" s="124"/>
      <c r="AB121" s="124"/>
      <c r="AC121" s="124"/>
      <c r="AD121" s="124"/>
      <c r="AE121" s="124"/>
      <c r="AF121" s="124"/>
      <c r="AG121" s="124"/>
    </row>
    <row r="122" spans="1:33" ht="15.75" customHeight="1" outlineLevel="1">
      <c r="A122" s="124"/>
      <c r="B122" s="17">
        <v>10</v>
      </c>
      <c r="C122" s="126" t="s">
        <v>266</v>
      </c>
      <c r="D122" s="17" t="s">
        <v>267</v>
      </c>
      <c r="E122" s="130"/>
      <c r="F122" s="130"/>
      <c r="G122" s="130"/>
      <c r="H122" s="130"/>
      <c r="I122" s="130"/>
      <c r="J122" s="130"/>
      <c r="K122" s="130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</row>
    <row r="123" spans="1:33" ht="15.75" customHeight="1" outlineLevel="1">
      <c r="A123" s="124"/>
      <c r="B123" s="17">
        <v>11</v>
      </c>
      <c r="C123" s="171" t="s">
        <v>982</v>
      </c>
      <c r="D123" s="159" t="s">
        <v>5</v>
      </c>
      <c r="E123" s="159" t="s">
        <v>5</v>
      </c>
      <c r="F123" s="159" t="s">
        <v>5</v>
      </c>
      <c r="G123" s="159" t="s">
        <v>5</v>
      </c>
      <c r="H123" s="159" t="s">
        <v>5</v>
      </c>
      <c r="I123" s="159" t="s">
        <v>5</v>
      </c>
      <c r="J123" s="159" t="s">
        <v>5</v>
      </c>
      <c r="K123" s="159" t="s">
        <v>5</v>
      </c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</row>
    <row r="124" spans="1:33" ht="15.75" customHeight="1" outlineLevel="1">
      <c r="A124" s="124"/>
      <c r="B124" s="17">
        <v>12</v>
      </c>
      <c r="C124" s="126" t="s">
        <v>720</v>
      </c>
      <c r="D124" s="17" t="s">
        <v>721</v>
      </c>
      <c r="E124" s="130"/>
      <c r="F124" s="130"/>
      <c r="G124" s="130"/>
      <c r="H124" s="130"/>
      <c r="I124" s="130"/>
      <c r="J124" s="130"/>
      <c r="K124" s="130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</row>
    <row r="125" spans="1:33" ht="15.75" customHeight="1" outlineLevel="1">
      <c r="A125" s="124"/>
      <c r="B125" s="17">
        <v>13</v>
      </c>
      <c r="C125" s="126" t="s">
        <v>722</v>
      </c>
      <c r="D125" s="17" t="s">
        <v>721</v>
      </c>
      <c r="E125" s="130"/>
      <c r="F125" s="130"/>
      <c r="G125" s="130"/>
      <c r="H125" s="130"/>
      <c r="I125" s="130"/>
      <c r="J125" s="130"/>
      <c r="K125" s="130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</row>
    <row r="126" spans="1:33" ht="15.75" customHeight="1" outlineLevel="1">
      <c r="A126" s="124"/>
      <c r="B126" s="17">
        <v>14</v>
      </c>
      <c r="C126" s="126" t="s">
        <v>723</v>
      </c>
      <c r="D126" s="17" t="s">
        <v>721</v>
      </c>
      <c r="E126" s="130"/>
      <c r="F126" s="130"/>
      <c r="G126" s="130"/>
      <c r="H126" s="130"/>
      <c r="I126" s="130"/>
      <c r="J126" s="130"/>
      <c r="K126" s="130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</row>
    <row r="127" spans="1:33" ht="15.75" customHeight="1" outlineLevel="1">
      <c r="A127" s="124"/>
      <c r="B127" s="17">
        <v>15</v>
      </c>
      <c r="C127" s="126" t="s">
        <v>724</v>
      </c>
      <c r="D127" s="17" t="s">
        <v>1389</v>
      </c>
      <c r="E127" s="130"/>
      <c r="F127" s="130"/>
      <c r="G127" s="130"/>
      <c r="H127" s="130"/>
      <c r="I127" s="130"/>
      <c r="J127" s="130"/>
      <c r="K127" s="130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</row>
    <row r="128" spans="1:33" ht="15.75" customHeight="1" outlineLevel="1">
      <c r="A128" s="124"/>
      <c r="B128" s="17">
        <v>16</v>
      </c>
      <c r="C128" s="126" t="s">
        <v>327</v>
      </c>
      <c r="D128" s="17" t="s">
        <v>270</v>
      </c>
      <c r="E128" s="130"/>
      <c r="F128" s="130"/>
      <c r="G128" s="130"/>
      <c r="H128" s="130"/>
      <c r="I128" s="130"/>
      <c r="J128" s="130"/>
      <c r="K128" s="130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</row>
    <row r="129" spans="1:33" ht="15.75" customHeight="1" outlineLevel="1">
      <c r="A129" s="1"/>
      <c r="B129" s="359"/>
      <c r="C129" s="319"/>
      <c r="D129" s="359"/>
      <c r="E129" s="360"/>
      <c r="F129" s="360"/>
      <c r="G129" s="360"/>
      <c r="H129" s="360"/>
      <c r="I129" s="360"/>
      <c r="J129" s="360"/>
      <c r="K129" s="360"/>
      <c r="L129" s="360"/>
      <c r="M129" s="360"/>
      <c r="N129" s="360"/>
      <c r="O129" s="360"/>
      <c r="P129" s="360"/>
      <c r="Q129" s="360"/>
      <c r="R129" s="360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5.75" customHeight="1" outlineLevel="1">
      <c r="A130" s="1"/>
      <c r="B130" s="359"/>
      <c r="C130" s="319"/>
      <c r="D130" s="359"/>
      <c r="E130" s="360"/>
      <c r="F130" s="360"/>
      <c r="G130" s="360"/>
      <c r="H130" s="360"/>
      <c r="I130" s="360"/>
      <c r="J130" s="360"/>
      <c r="K130" s="360"/>
      <c r="L130" s="360"/>
      <c r="M130" s="360"/>
      <c r="N130" s="360"/>
      <c r="O130" s="360"/>
      <c r="P130" s="360"/>
      <c r="Q130" s="360"/>
      <c r="R130" s="360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7.25" customHeight="1" outlineLevel="1">
      <c r="A131" s="22" t="s">
        <v>535</v>
      </c>
      <c r="B131" s="15" t="s">
        <v>1390</v>
      </c>
      <c r="C131" s="124"/>
      <c r="D131" s="16"/>
      <c r="E131" s="164"/>
      <c r="F131" s="16"/>
      <c r="G131" s="16"/>
      <c r="H131" s="16"/>
      <c r="I131" s="16"/>
      <c r="J131" s="16"/>
      <c r="K131" s="16"/>
      <c r="L131" s="124"/>
      <c r="M131" s="124"/>
      <c r="N131" s="124"/>
      <c r="O131" s="124"/>
      <c r="P131" s="124"/>
      <c r="Q131" s="124"/>
      <c r="R131" s="124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</row>
    <row r="132" spans="1:33" ht="15.75" customHeight="1" outlineLevel="1">
      <c r="A132" s="16"/>
      <c r="B132" s="60" t="s">
        <v>10</v>
      </c>
      <c r="C132" s="60" t="s">
        <v>301</v>
      </c>
      <c r="D132" s="60" t="s">
        <v>302</v>
      </c>
      <c r="E132" s="165" t="s">
        <v>303</v>
      </c>
      <c r="F132" s="165" t="s">
        <v>304</v>
      </c>
      <c r="G132" s="165" t="s">
        <v>305</v>
      </c>
      <c r="H132" s="165" t="s">
        <v>306</v>
      </c>
      <c r="I132" s="165" t="s">
        <v>307</v>
      </c>
      <c r="J132" s="165" t="s">
        <v>308</v>
      </c>
      <c r="K132" s="165" t="s">
        <v>309</v>
      </c>
      <c r="L132" s="124"/>
      <c r="M132" s="124"/>
      <c r="N132" s="124"/>
      <c r="O132" s="124"/>
      <c r="P132" s="124"/>
      <c r="Q132" s="124"/>
      <c r="R132" s="124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</row>
    <row r="133" spans="1:33" ht="15.75" customHeight="1" outlineLevel="1">
      <c r="A133" s="16"/>
      <c r="B133" s="17">
        <v>1</v>
      </c>
      <c r="C133" s="19" t="s">
        <v>310</v>
      </c>
      <c r="D133" s="17" t="s">
        <v>1391</v>
      </c>
      <c r="E133" s="166"/>
      <c r="F133" s="166"/>
      <c r="G133" s="166"/>
      <c r="H133" s="166"/>
      <c r="I133" s="166"/>
      <c r="J133" s="166"/>
      <c r="K133" s="166"/>
      <c r="L133" s="124"/>
      <c r="M133" s="124"/>
      <c r="N133" s="124"/>
      <c r="O133" s="124"/>
      <c r="P133" s="124"/>
      <c r="Q133" s="124"/>
      <c r="R133" s="124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</row>
    <row r="134" spans="1:33" ht="15.75" customHeight="1" outlineLevel="1">
      <c r="A134" s="16"/>
      <c r="B134" s="17">
        <v>2</v>
      </c>
      <c r="C134" s="19" t="s">
        <v>312</v>
      </c>
      <c r="D134" s="17" t="s">
        <v>228</v>
      </c>
      <c r="E134" s="166"/>
      <c r="F134" s="166"/>
      <c r="G134" s="166"/>
      <c r="H134" s="166"/>
      <c r="I134" s="166"/>
      <c r="J134" s="166"/>
      <c r="K134" s="166"/>
      <c r="L134" s="124"/>
      <c r="M134" s="124"/>
      <c r="N134" s="124"/>
      <c r="O134" s="124"/>
      <c r="P134" s="124"/>
      <c r="Q134" s="124"/>
      <c r="R134" s="124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</row>
    <row r="135" spans="1:33" ht="15.75" customHeight="1" outlineLevel="1">
      <c r="A135" s="16"/>
      <c r="B135" s="17">
        <v>3</v>
      </c>
      <c r="C135" s="19" t="s">
        <v>538</v>
      </c>
      <c r="D135" s="17" t="s">
        <v>228</v>
      </c>
      <c r="E135" s="166"/>
      <c r="F135" s="166"/>
      <c r="G135" s="166"/>
      <c r="H135" s="166"/>
      <c r="I135" s="166"/>
      <c r="J135" s="166"/>
      <c r="K135" s="166"/>
      <c r="L135" s="124"/>
      <c r="M135" s="124"/>
      <c r="N135" s="124"/>
      <c r="O135" s="124"/>
      <c r="P135" s="124"/>
      <c r="Q135" s="124"/>
      <c r="R135" s="124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</row>
    <row r="136" spans="1:33" ht="15.75" customHeight="1" outlineLevel="1">
      <c r="A136" s="16"/>
      <c r="B136" s="17">
        <v>4</v>
      </c>
      <c r="C136" s="19" t="s">
        <v>313</v>
      </c>
      <c r="D136" s="17" t="s">
        <v>1392</v>
      </c>
      <c r="E136" s="166"/>
      <c r="F136" s="166"/>
      <c r="G136" s="166"/>
      <c r="H136" s="166"/>
      <c r="I136" s="166"/>
      <c r="J136" s="166"/>
      <c r="K136" s="166"/>
      <c r="L136" s="124"/>
      <c r="M136" s="124"/>
      <c r="N136" s="124"/>
      <c r="O136" s="124"/>
      <c r="P136" s="124"/>
      <c r="Q136" s="124"/>
      <c r="R136" s="124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</row>
    <row r="137" spans="1:33" ht="15.75" customHeight="1" outlineLevel="1">
      <c r="A137" s="16"/>
      <c r="B137" s="17">
        <v>5</v>
      </c>
      <c r="C137" s="19" t="s">
        <v>315</v>
      </c>
      <c r="D137" s="17" t="s">
        <v>228</v>
      </c>
      <c r="E137" s="166"/>
      <c r="F137" s="166"/>
      <c r="G137" s="166"/>
      <c r="H137" s="166"/>
      <c r="I137" s="166"/>
      <c r="J137" s="166"/>
      <c r="K137" s="166"/>
      <c r="L137" s="124"/>
      <c r="M137" s="124"/>
      <c r="N137" s="124"/>
      <c r="O137" s="124"/>
      <c r="P137" s="124"/>
      <c r="Q137" s="124"/>
      <c r="R137" s="124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</row>
    <row r="138" spans="1:33" ht="15.75" customHeight="1" outlineLevel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</row>
    <row r="139" spans="1:33" ht="15.75" customHeight="1" outlineLevel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</row>
    <row r="140" spans="1:33" ht="15.75" customHeight="1">
      <c r="A140" s="295" t="s">
        <v>94</v>
      </c>
      <c r="B140" s="295" t="s">
        <v>316</v>
      </c>
      <c r="C140" s="296" t="s">
        <v>317</v>
      </c>
      <c r="D140" s="297"/>
      <c r="E140" s="297"/>
      <c r="F140" s="297"/>
      <c r="G140" s="297"/>
      <c r="H140" s="297"/>
      <c r="I140" s="297"/>
      <c r="J140" s="297"/>
      <c r="K140" s="297"/>
      <c r="L140" s="297"/>
      <c r="M140" s="297"/>
      <c r="N140" s="297"/>
      <c r="O140" s="297"/>
      <c r="P140" s="297"/>
      <c r="Q140" s="297"/>
      <c r="R140" s="297"/>
      <c r="S140" s="297"/>
      <c r="T140" s="297"/>
      <c r="U140" s="297"/>
      <c r="V140" s="297"/>
      <c r="W140" s="297"/>
      <c r="X140" s="297"/>
      <c r="Y140" s="297"/>
      <c r="Z140" s="297"/>
      <c r="AA140" s="297"/>
      <c r="AB140" s="297"/>
      <c r="AC140" s="297"/>
      <c r="AD140" s="297"/>
      <c r="AE140" s="297"/>
      <c r="AF140" s="297"/>
      <c r="AG140" s="297"/>
    </row>
    <row r="141" spans="1:33" ht="15.75" customHeight="1" outlineLevel="1">
      <c r="A141" s="235"/>
      <c r="B141" s="235"/>
      <c r="C141" s="361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</row>
    <row r="142" spans="1:33" ht="12.75" customHeight="1" outlineLevel="1">
      <c r="A142" s="164" t="s">
        <v>272</v>
      </c>
      <c r="B142" s="15" t="s">
        <v>1393</v>
      </c>
      <c r="C142" s="333"/>
      <c r="D142" s="252"/>
      <c r="E142" s="1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</row>
    <row r="143" spans="1:33" ht="15.75" customHeight="1" outlineLevel="1">
      <c r="A143" s="124"/>
      <c r="B143" s="60" t="s">
        <v>10</v>
      </c>
      <c r="C143" s="60" t="s">
        <v>12</v>
      </c>
      <c r="D143" s="60" t="s">
        <v>26</v>
      </c>
      <c r="E143" s="60">
        <v>2017</v>
      </c>
      <c r="F143" s="60">
        <v>2018</v>
      </c>
      <c r="G143" s="60">
        <v>2019</v>
      </c>
      <c r="H143" s="60">
        <v>2020</v>
      </c>
      <c r="I143" s="60">
        <v>2021</v>
      </c>
      <c r="J143" s="60">
        <v>2022</v>
      </c>
      <c r="K143" s="60">
        <v>2023</v>
      </c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</row>
    <row r="144" spans="1:33" ht="15.75" customHeight="1" outlineLevel="1">
      <c r="A144" s="124"/>
      <c r="B144" s="17">
        <v>1</v>
      </c>
      <c r="C144" s="126" t="s">
        <v>794</v>
      </c>
      <c r="D144" s="17" t="s">
        <v>320</v>
      </c>
      <c r="E144" s="131"/>
      <c r="F144" s="131"/>
      <c r="G144" s="131"/>
      <c r="H144" s="131"/>
      <c r="I144" s="131"/>
      <c r="J144" s="131"/>
      <c r="K144" s="131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</row>
    <row r="145" spans="1:33" ht="15.75" customHeight="1" outlineLevel="1">
      <c r="A145" s="253"/>
      <c r="B145" s="254" t="s">
        <v>716</v>
      </c>
      <c r="C145" s="255" t="s">
        <v>717</v>
      </c>
      <c r="D145" s="254" t="s">
        <v>320</v>
      </c>
      <c r="E145" s="362"/>
      <c r="F145" s="362"/>
      <c r="G145" s="362"/>
      <c r="H145" s="362"/>
      <c r="I145" s="362"/>
      <c r="J145" s="362"/>
      <c r="K145" s="362"/>
      <c r="L145" s="253"/>
      <c r="M145" s="253"/>
      <c r="N145" s="25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  <c r="Y145" s="253"/>
      <c r="Z145" s="253"/>
      <c r="AA145" s="253"/>
      <c r="AB145" s="253"/>
      <c r="AC145" s="253"/>
      <c r="AD145" s="253"/>
      <c r="AE145" s="253"/>
      <c r="AF145" s="253"/>
      <c r="AG145" s="253"/>
    </row>
    <row r="146" spans="1:33" ht="15.75" customHeight="1" outlineLevel="1">
      <c r="A146" s="124"/>
      <c r="B146" s="17">
        <v>2</v>
      </c>
      <c r="C146" s="126" t="s">
        <v>230</v>
      </c>
      <c r="D146" s="17" t="s">
        <v>1394</v>
      </c>
      <c r="E146" s="131"/>
      <c r="F146" s="131"/>
      <c r="G146" s="131"/>
      <c r="H146" s="131"/>
      <c r="I146" s="131"/>
      <c r="J146" s="131"/>
      <c r="K146" s="131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</row>
    <row r="147" spans="1:33" ht="15.75" customHeight="1" outlineLevel="1">
      <c r="A147" s="124"/>
      <c r="B147" s="17">
        <v>3</v>
      </c>
      <c r="C147" s="171" t="s">
        <v>322</v>
      </c>
      <c r="D147" s="159" t="s">
        <v>5</v>
      </c>
      <c r="E147" s="159" t="s">
        <v>5</v>
      </c>
      <c r="F147" s="159" t="s">
        <v>5</v>
      </c>
      <c r="G147" s="159" t="s">
        <v>5</v>
      </c>
      <c r="H147" s="159" t="s">
        <v>5</v>
      </c>
      <c r="I147" s="159" t="s">
        <v>5</v>
      </c>
      <c r="J147" s="159" t="s">
        <v>5</v>
      </c>
      <c r="K147" s="159" t="s">
        <v>5</v>
      </c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</row>
    <row r="148" spans="1:33" ht="15.75" customHeight="1" outlineLevel="1">
      <c r="A148" s="124"/>
      <c r="B148" s="17">
        <v>4</v>
      </c>
      <c r="C148" s="126" t="s">
        <v>233</v>
      </c>
      <c r="D148" s="131" t="s">
        <v>5</v>
      </c>
      <c r="E148" s="131" t="s">
        <v>5</v>
      </c>
      <c r="F148" s="131" t="s">
        <v>5</v>
      </c>
      <c r="G148" s="131" t="s">
        <v>5</v>
      </c>
      <c r="H148" s="131" t="s">
        <v>5</v>
      </c>
      <c r="I148" s="131" t="s">
        <v>5</v>
      </c>
      <c r="J148" s="131" t="s">
        <v>5</v>
      </c>
      <c r="K148" s="131" t="s">
        <v>5</v>
      </c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</row>
    <row r="149" spans="1:33" ht="15.75" customHeight="1" outlineLevel="2">
      <c r="A149" s="124"/>
      <c r="B149" s="17"/>
      <c r="C149" s="134" t="s">
        <v>235</v>
      </c>
      <c r="D149" s="17" t="s">
        <v>323</v>
      </c>
      <c r="E149" s="131"/>
      <c r="F149" s="131"/>
      <c r="G149" s="131"/>
      <c r="H149" s="131"/>
      <c r="I149" s="131"/>
      <c r="J149" s="131"/>
      <c r="K149" s="131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</row>
    <row r="150" spans="1:33" ht="15.75" customHeight="1" outlineLevel="2">
      <c r="A150" s="124"/>
      <c r="B150" s="17"/>
      <c r="C150" s="134" t="s">
        <v>237</v>
      </c>
      <c r="D150" s="17" t="s">
        <v>323</v>
      </c>
      <c r="E150" s="131"/>
      <c r="F150" s="131"/>
      <c r="G150" s="131"/>
      <c r="H150" s="131"/>
      <c r="I150" s="131"/>
      <c r="J150" s="131"/>
      <c r="K150" s="131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</row>
    <row r="151" spans="1:33" ht="15.75" customHeight="1" outlineLevel="2">
      <c r="A151" s="124"/>
      <c r="B151" s="17"/>
      <c r="C151" s="134" t="s">
        <v>238</v>
      </c>
      <c r="D151" s="17" t="s">
        <v>323</v>
      </c>
      <c r="E151" s="131"/>
      <c r="F151" s="131"/>
      <c r="G151" s="131"/>
      <c r="H151" s="131"/>
      <c r="I151" s="131"/>
      <c r="J151" s="131"/>
      <c r="K151" s="131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</row>
    <row r="152" spans="1:33" ht="15.75" customHeight="1" outlineLevel="2">
      <c r="A152" s="124"/>
      <c r="B152" s="17"/>
      <c r="C152" s="134" t="s">
        <v>239</v>
      </c>
      <c r="D152" s="17" t="s">
        <v>323</v>
      </c>
      <c r="E152" s="131"/>
      <c r="F152" s="131"/>
      <c r="G152" s="131"/>
      <c r="H152" s="131"/>
      <c r="I152" s="131"/>
      <c r="J152" s="131"/>
      <c r="K152" s="131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</row>
    <row r="153" spans="1:33" ht="15.75" customHeight="1" outlineLevel="2">
      <c r="A153" s="124"/>
      <c r="B153" s="17"/>
      <c r="C153" s="134" t="s">
        <v>240</v>
      </c>
      <c r="D153" s="17" t="s">
        <v>323</v>
      </c>
      <c r="E153" s="131"/>
      <c r="F153" s="131"/>
      <c r="G153" s="131"/>
      <c r="H153" s="131"/>
      <c r="I153" s="131"/>
      <c r="J153" s="131"/>
      <c r="K153" s="131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</row>
    <row r="154" spans="1:33" ht="15.75" customHeight="1" outlineLevel="2">
      <c r="A154" s="124"/>
      <c r="B154" s="17"/>
      <c r="C154" s="134" t="s">
        <v>241</v>
      </c>
      <c r="D154" s="17" t="s">
        <v>323</v>
      </c>
      <c r="E154" s="131"/>
      <c r="F154" s="131"/>
      <c r="G154" s="131"/>
      <c r="H154" s="131"/>
      <c r="I154" s="131"/>
      <c r="J154" s="131"/>
      <c r="K154" s="131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</row>
    <row r="155" spans="1:33" ht="15.75" customHeight="1" outlineLevel="2">
      <c r="A155" s="124"/>
      <c r="B155" s="17"/>
      <c r="C155" s="134" t="s">
        <v>242</v>
      </c>
      <c r="D155" s="17" t="s">
        <v>323</v>
      </c>
      <c r="E155" s="131"/>
      <c r="F155" s="131"/>
      <c r="G155" s="131"/>
      <c r="H155" s="131"/>
      <c r="I155" s="131"/>
      <c r="J155" s="131"/>
      <c r="K155" s="131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</row>
    <row r="156" spans="1:33" ht="15.75" customHeight="1" outlineLevel="2">
      <c r="A156" s="124"/>
      <c r="B156" s="17"/>
      <c r="C156" s="134" t="s">
        <v>243</v>
      </c>
      <c r="D156" s="17" t="s">
        <v>323</v>
      </c>
      <c r="E156" s="131"/>
      <c r="F156" s="131"/>
      <c r="G156" s="131"/>
      <c r="H156" s="131"/>
      <c r="I156" s="131"/>
      <c r="J156" s="131"/>
      <c r="K156" s="131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</row>
    <row r="157" spans="1:33" ht="15.75" customHeight="1" outlineLevel="2">
      <c r="A157" s="124"/>
      <c r="B157" s="17"/>
      <c r="C157" s="134" t="s">
        <v>244</v>
      </c>
      <c r="D157" s="17" t="s">
        <v>323</v>
      </c>
      <c r="E157" s="131"/>
      <c r="F157" s="131"/>
      <c r="G157" s="131"/>
      <c r="H157" s="131"/>
      <c r="I157" s="131"/>
      <c r="J157" s="131"/>
      <c r="K157" s="131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</row>
    <row r="158" spans="1:33" ht="15.75" customHeight="1" outlineLevel="1">
      <c r="A158" s="124"/>
      <c r="B158" s="17">
        <v>5</v>
      </c>
      <c r="C158" s="126" t="s">
        <v>979</v>
      </c>
      <c r="D158" s="131" t="s">
        <v>5</v>
      </c>
      <c r="E158" s="131" t="s">
        <v>5</v>
      </c>
      <c r="F158" s="131" t="s">
        <v>5</v>
      </c>
      <c r="G158" s="131" t="s">
        <v>5</v>
      </c>
      <c r="H158" s="131" t="s">
        <v>5</v>
      </c>
      <c r="I158" s="131" t="s">
        <v>5</v>
      </c>
      <c r="J158" s="131" t="s">
        <v>5</v>
      </c>
      <c r="K158" s="131" t="s">
        <v>5</v>
      </c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</row>
    <row r="159" spans="1:33" ht="15.75" customHeight="1" outlineLevel="2">
      <c r="A159" s="124"/>
      <c r="B159" s="17"/>
      <c r="C159" s="134" t="s">
        <v>980</v>
      </c>
      <c r="D159" s="17" t="s">
        <v>796</v>
      </c>
      <c r="E159" s="131"/>
      <c r="F159" s="131"/>
      <c r="G159" s="131"/>
      <c r="H159" s="131"/>
      <c r="I159" s="131"/>
      <c r="J159" s="131"/>
      <c r="K159" s="131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</row>
    <row r="160" spans="1:33" ht="15.75" customHeight="1" outlineLevel="2">
      <c r="A160" s="124"/>
      <c r="B160" s="17"/>
      <c r="C160" s="134" t="s">
        <v>981</v>
      </c>
      <c r="D160" s="17" t="s">
        <v>796</v>
      </c>
      <c r="E160" s="131"/>
      <c r="F160" s="131"/>
      <c r="G160" s="131"/>
      <c r="H160" s="131"/>
      <c r="I160" s="131"/>
      <c r="J160" s="131"/>
      <c r="K160" s="131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</row>
    <row r="161" spans="1:33" ht="15.75" customHeight="1" outlineLevel="1">
      <c r="A161" s="291"/>
      <c r="B161" s="17">
        <v>6</v>
      </c>
      <c r="C161" s="126" t="s">
        <v>248</v>
      </c>
      <c r="D161" s="131" t="s">
        <v>5</v>
      </c>
      <c r="E161" s="131" t="s">
        <v>5</v>
      </c>
      <c r="F161" s="131" t="s">
        <v>5</v>
      </c>
      <c r="G161" s="131" t="s">
        <v>5</v>
      </c>
      <c r="H161" s="131" t="s">
        <v>5</v>
      </c>
      <c r="I161" s="131" t="s">
        <v>5</v>
      </c>
      <c r="J161" s="131" t="s">
        <v>5</v>
      </c>
      <c r="K161" s="131" t="s">
        <v>5</v>
      </c>
      <c r="L161" s="124"/>
      <c r="M161" s="124"/>
      <c r="N161" s="124"/>
      <c r="O161" s="124"/>
      <c r="P161" s="124"/>
      <c r="Q161" s="124"/>
      <c r="R161" s="124"/>
      <c r="S161" s="291"/>
      <c r="T161" s="291"/>
      <c r="U161" s="291"/>
      <c r="V161" s="291"/>
      <c r="W161" s="291"/>
      <c r="X161" s="291"/>
      <c r="Y161" s="291"/>
      <c r="Z161" s="291"/>
      <c r="AA161" s="124"/>
      <c r="AB161" s="124"/>
      <c r="AC161" s="124"/>
      <c r="AD161" s="124"/>
      <c r="AE161" s="124"/>
      <c r="AF161" s="124"/>
      <c r="AG161" s="124"/>
    </row>
    <row r="162" spans="1:33" ht="15.75" customHeight="1" outlineLevel="2">
      <c r="A162" s="291"/>
      <c r="B162" s="17"/>
      <c r="C162" s="134" t="s">
        <v>250</v>
      </c>
      <c r="D162" s="17" t="s">
        <v>323</v>
      </c>
      <c r="E162" s="131"/>
      <c r="F162" s="131"/>
      <c r="G162" s="131"/>
      <c r="H162" s="131"/>
      <c r="I162" s="131"/>
      <c r="J162" s="131"/>
      <c r="K162" s="131"/>
      <c r="L162" s="124"/>
      <c r="M162" s="124"/>
      <c r="N162" s="124"/>
      <c r="O162" s="124"/>
      <c r="P162" s="124"/>
      <c r="Q162" s="124"/>
      <c r="R162" s="124"/>
      <c r="S162" s="291"/>
      <c r="T162" s="291"/>
      <c r="U162" s="291"/>
      <c r="V162" s="291"/>
      <c r="W162" s="291"/>
      <c r="X162" s="291"/>
      <c r="Y162" s="291"/>
      <c r="Z162" s="291"/>
      <c r="AA162" s="124"/>
      <c r="AB162" s="124"/>
      <c r="AC162" s="124"/>
      <c r="AD162" s="124"/>
      <c r="AE162" s="124"/>
      <c r="AF162" s="124"/>
      <c r="AG162" s="124"/>
    </row>
    <row r="163" spans="1:33" ht="15.75" customHeight="1" outlineLevel="2">
      <c r="A163" s="291"/>
      <c r="B163" s="17"/>
      <c r="C163" s="134" t="s">
        <v>251</v>
      </c>
      <c r="D163" s="17" t="s">
        <v>323</v>
      </c>
      <c r="E163" s="131"/>
      <c r="F163" s="131"/>
      <c r="G163" s="131"/>
      <c r="H163" s="131"/>
      <c r="I163" s="131"/>
      <c r="J163" s="131"/>
      <c r="K163" s="131"/>
      <c r="L163" s="124"/>
      <c r="M163" s="124"/>
      <c r="N163" s="124"/>
      <c r="O163" s="124"/>
      <c r="P163" s="124"/>
      <c r="Q163" s="124"/>
      <c r="R163" s="124"/>
      <c r="S163" s="291"/>
      <c r="T163" s="291"/>
      <c r="U163" s="291"/>
      <c r="V163" s="291"/>
      <c r="W163" s="291"/>
      <c r="X163" s="291"/>
      <c r="Y163" s="291"/>
      <c r="Z163" s="291"/>
      <c r="AA163" s="124"/>
      <c r="AB163" s="124"/>
      <c r="AC163" s="124"/>
      <c r="AD163" s="124"/>
      <c r="AE163" s="124"/>
      <c r="AF163" s="124"/>
      <c r="AG163" s="124"/>
    </row>
    <row r="164" spans="1:33" ht="15.75" customHeight="1" outlineLevel="2">
      <c r="A164" s="291"/>
      <c r="B164" s="17"/>
      <c r="C164" s="134" t="s">
        <v>252</v>
      </c>
      <c r="D164" s="17" t="s">
        <v>323</v>
      </c>
      <c r="E164" s="131"/>
      <c r="F164" s="131"/>
      <c r="G164" s="131"/>
      <c r="H164" s="131"/>
      <c r="I164" s="131"/>
      <c r="J164" s="131"/>
      <c r="K164" s="131"/>
      <c r="L164" s="124"/>
      <c r="M164" s="124"/>
      <c r="N164" s="124"/>
      <c r="O164" s="124"/>
      <c r="P164" s="124"/>
      <c r="Q164" s="124"/>
      <c r="R164" s="124"/>
      <c r="S164" s="291"/>
      <c r="T164" s="291"/>
      <c r="U164" s="291"/>
      <c r="V164" s="291"/>
      <c r="W164" s="291"/>
      <c r="X164" s="291"/>
      <c r="Y164" s="291"/>
      <c r="Z164" s="291"/>
      <c r="AA164" s="124"/>
      <c r="AB164" s="124"/>
      <c r="AC164" s="124"/>
      <c r="AD164" s="124"/>
      <c r="AE164" s="124"/>
      <c r="AF164" s="124"/>
      <c r="AG164" s="124"/>
    </row>
    <row r="165" spans="1:33" ht="15.75" customHeight="1" outlineLevel="2">
      <c r="A165" s="291"/>
      <c r="B165" s="17"/>
      <c r="C165" s="134" t="s">
        <v>253</v>
      </c>
      <c r="D165" s="17" t="s">
        <v>323</v>
      </c>
      <c r="E165" s="131"/>
      <c r="F165" s="131"/>
      <c r="G165" s="131"/>
      <c r="H165" s="131"/>
      <c r="I165" s="131"/>
      <c r="J165" s="131"/>
      <c r="K165" s="131"/>
      <c r="L165" s="124"/>
      <c r="M165" s="124"/>
      <c r="N165" s="124"/>
      <c r="O165" s="124"/>
      <c r="P165" s="124"/>
      <c r="Q165" s="124"/>
      <c r="R165" s="124"/>
      <c r="S165" s="291"/>
      <c r="T165" s="291"/>
      <c r="U165" s="291"/>
      <c r="V165" s="291"/>
      <c r="W165" s="291"/>
      <c r="X165" s="291"/>
      <c r="Y165" s="291"/>
      <c r="Z165" s="291"/>
      <c r="AA165" s="124"/>
      <c r="AB165" s="124"/>
      <c r="AC165" s="124"/>
      <c r="AD165" s="124"/>
      <c r="AE165" s="124"/>
      <c r="AF165" s="124"/>
      <c r="AG165" s="124"/>
    </row>
    <row r="166" spans="1:33" ht="15.75" customHeight="1" outlineLevel="1">
      <c r="A166" s="291"/>
      <c r="B166" s="17">
        <v>7</v>
      </c>
      <c r="C166" s="171" t="s">
        <v>325</v>
      </c>
      <c r="D166" s="159" t="s">
        <v>5</v>
      </c>
      <c r="E166" s="159" t="s">
        <v>5</v>
      </c>
      <c r="F166" s="159" t="s">
        <v>5</v>
      </c>
      <c r="G166" s="159" t="s">
        <v>5</v>
      </c>
      <c r="H166" s="159" t="s">
        <v>5</v>
      </c>
      <c r="I166" s="159" t="s">
        <v>5</v>
      </c>
      <c r="J166" s="159" t="s">
        <v>5</v>
      </c>
      <c r="K166" s="159" t="s">
        <v>5</v>
      </c>
      <c r="L166" s="124"/>
      <c r="M166" s="124"/>
      <c r="N166" s="124"/>
      <c r="O166" s="124"/>
      <c r="P166" s="124"/>
      <c r="Q166" s="124"/>
      <c r="R166" s="124"/>
      <c r="S166" s="291"/>
      <c r="T166" s="291"/>
      <c r="U166" s="291"/>
      <c r="V166" s="291"/>
      <c r="W166" s="291"/>
      <c r="X166" s="291"/>
      <c r="Y166" s="291"/>
      <c r="Z166" s="291"/>
      <c r="AA166" s="124"/>
      <c r="AB166" s="124"/>
      <c r="AC166" s="124"/>
      <c r="AD166" s="124"/>
      <c r="AE166" s="124"/>
      <c r="AF166" s="124"/>
      <c r="AG166" s="124"/>
    </row>
    <row r="167" spans="1:33" ht="15.75" customHeight="1" outlineLevel="1">
      <c r="A167" s="291"/>
      <c r="B167" s="17">
        <v>8</v>
      </c>
      <c r="C167" s="126" t="s">
        <v>254</v>
      </c>
      <c r="D167" s="131" t="s">
        <v>5</v>
      </c>
      <c r="E167" s="131" t="s">
        <v>5</v>
      </c>
      <c r="F167" s="131" t="s">
        <v>5</v>
      </c>
      <c r="G167" s="131" t="s">
        <v>5</v>
      </c>
      <c r="H167" s="131" t="s">
        <v>5</v>
      </c>
      <c r="I167" s="131" t="s">
        <v>5</v>
      </c>
      <c r="J167" s="131" t="s">
        <v>5</v>
      </c>
      <c r="K167" s="131" t="s">
        <v>5</v>
      </c>
      <c r="L167" s="124"/>
      <c r="M167" s="124"/>
      <c r="N167" s="124"/>
      <c r="O167" s="124"/>
      <c r="P167" s="124"/>
      <c r="Q167" s="124"/>
      <c r="R167" s="124"/>
      <c r="S167" s="291"/>
      <c r="T167" s="291"/>
      <c r="U167" s="291"/>
      <c r="V167" s="291"/>
      <c r="W167" s="291"/>
      <c r="X167" s="291"/>
      <c r="Y167" s="291"/>
      <c r="Z167" s="291"/>
      <c r="AA167" s="124"/>
      <c r="AB167" s="124"/>
      <c r="AC167" s="124"/>
      <c r="AD167" s="124"/>
      <c r="AE167" s="124"/>
      <c r="AF167" s="124"/>
      <c r="AG167" s="124"/>
    </row>
    <row r="168" spans="1:33" ht="15.75" customHeight="1" outlineLevel="2">
      <c r="A168" s="291"/>
      <c r="B168" s="17"/>
      <c r="C168" s="134" t="s">
        <v>256</v>
      </c>
      <c r="D168" s="17" t="s">
        <v>323</v>
      </c>
      <c r="E168" s="131"/>
      <c r="F168" s="131"/>
      <c r="G168" s="131"/>
      <c r="H168" s="131"/>
      <c r="I168" s="131"/>
      <c r="J168" s="131"/>
      <c r="K168" s="131"/>
      <c r="L168" s="124"/>
      <c r="M168" s="124"/>
      <c r="N168" s="124"/>
      <c r="O168" s="124"/>
      <c r="P168" s="124"/>
      <c r="Q168" s="124"/>
      <c r="R168" s="124"/>
      <c r="S168" s="291"/>
      <c r="T168" s="291"/>
      <c r="U168" s="291"/>
      <c r="V168" s="291"/>
      <c r="W168" s="291"/>
      <c r="X168" s="291"/>
      <c r="Y168" s="291"/>
      <c r="Z168" s="291"/>
      <c r="AA168" s="124"/>
      <c r="AB168" s="124"/>
      <c r="AC168" s="124"/>
      <c r="AD168" s="124"/>
      <c r="AE168" s="124"/>
      <c r="AF168" s="124"/>
      <c r="AG168" s="124"/>
    </row>
    <row r="169" spans="1:33" ht="15.75" customHeight="1" outlineLevel="2">
      <c r="A169" s="291"/>
      <c r="B169" s="17"/>
      <c r="C169" s="134" t="s">
        <v>257</v>
      </c>
      <c r="D169" s="17" t="s">
        <v>323</v>
      </c>
      <c r="E169" s="131"/>
      <c r="F169" s="131"/>
      <c r="G169" s="131"/>
      <c r="H169" s="131"/>
      <c r="I169" s="131"/>
      <c r="J169" s="131"/>
      <c r="K169" s="131"/>
      <c r="L169" s="124"/>
      <c r="M169" s="124"/>
      <c r="N169" s="124"/>
      <c r="O169" s="124"/>
      <c r="P169" s="124"/>
      <c r="Q169" s="124"/>
      <c r="R169" s="124"/>
      <c r="S169" s="291"/>
      <c r="T169" s="291"/>
      <c r="U169" s="291"/>
      <c r="V169" s="291"/>
      <c r="W169" s="291"/>
      <c r="X169" s="291"/>
      <c r="Y169" s="291"/>
      <c r="Z169" s="291"/>
      <c r="AA169" s="124"/>
      <c r="AB169" s="124"/>
      <c r="AC169" s="124"/>
      <c r="AD169" s="124"/>
      <c r="AE169" s="124"/>
      <c r="AF169" s="124"/>
      <c r="AG169" s="124"/>
    </row>
    <row r="170" spans="1:33" ht="15.75" customHeight="1" outlineLevel="2">
      <c r="A170" s="291"/>
      <c r="B170" s="17"/>
      <c r="C170" s="134" t="s">
        <v>258</v>
      </c>
      <c r="D170" s="17" t="s">
        <v>323</v>
      </c>
      <c r="E170" s="131"/>
      <c r="F170" s="131"/>
      <c r="G170" s="131"/>
      <c r="H170" s="131"/>
      <c r="I170" s="131"/>
      <c r="J170" s="131"/>
      <c r="K170" s="131"/>
      <c r="L170" s="124"/>
      <c r="M170" s="124"/>
      <c r="N170" s="124"/>
      <c r="O170" s="124"/>
      <c r="P170" s="124"/>
      <c r="Q170" s="124"/>
      <c r="R170" s="124"/>
      <c r="S170" s="291"/>
      <c r="T170" s="291"/>
      <c r="U170" s="291"/>
      <c r="V170" s="291"/>
      <c r="W170" s="291"/>
      <c r="X170" s="291"/>
      <c r="Y170" s="291"/>
      <c r="Z170" s="291"/>
      <c r="AA170" s="124"/>
      <c r="AB170" s="124"/>
      <c r="AC170" s="124"/>
      <c r="AD170" s="124"/>
      <c r="AE170" s="124"/>
      <c r="AF170" s="124"/>
      <c r="AG170" s="124"/>
    </row>
    <row r="171" spans="1:33" ht="15.75" customHeight="1" outlineLevel="2">
      <c r="A171" s="291"/>
      <c r="B171" s="17"/>
      <c r="C171" s="134" t="s">
        <v>259</v>
      </c>
      <c r="D171" s="17" t="s">
        <v>323</v>
      </c>
      <c r="E171" s="131"/>
      <c r="F171" s="131"/>
      <c r="G171" s="131"/>
      <c r="H171" s="131"/>
      <c r="I171" s="131"/>
      <c r="J171" s="131"/>
      <c r="K171" s="131"/>
      <c r="L171" s="124"/>
      <c r="M171" s="124"/>
      <c r="N171" s="124"/>
      <c r="O171" s="124"/>
      <c r="P171" s="124"/>
      <c r="Q171" s="124"/>
      <c r="R171" s="124"/>
      <c r="S171" s="291"/>
      <c r="T171" s="291"/>
      <c r="U171" s="291"/>
      <c r="V171" s="291"/>
      <c r="W171" s="291"/>
      <c r="X171" s="291"/>
      <c r="Y171" s="291"/>
      <c r="Z171" s="291"/>
      <c r="AA171" s="124"/>
      <c r="AB171" s="124"/>
      <c r="AC171" s="124"/>
      <c r="AD171" s="124"/>
      <c r="AE171" s="124"/>
      <c r="AF171" s="124"/>
      <c r="AG171" s="124"/>
    </row>
    <row r="172" spans="1:33" ht="15.75" customHeight="1" outlineLevel="2">
      <c r="A172" s="291"/>
      <c r="B172" s="17"/>
      <c r="C172" s="134" t="s">
        <v>260</v>
      </c>
      <c r="D172" s="17" t="s">
        <v>323</v>
      </c>
      <c r="E172" s="131"/>
      <c r="F172" s="131"/>
      <c r="G172" s="131"/>
      <c r="H172" s="131"/>
      <c r="I172" s="131"/>
      <c r="J172" s="131"/>
      <c r="K172" s="131"/>
      <c r="L172" s="124"/>
      <c r="M172" s="124"/>
      <c r="N172" s="124"/>
      <c r="O172" s="124"/>
      <c r="P172" s="124"/>
      <c r="Q172" s="124"/>
      <c r="R172" s="124"/>
      <c r="S172" s="291"/>
      <c r="T172" s="291"/>
      <c r="U172" s="291"/>
      <c r="V172" s="291"/>
      <c r="W172" s="291"/>
      <c r="X172" s="291"/>
      <c r="Y172" s="291"/>
      <c r="Z172" s="291"/>
      <c r="AA172" s="124"/>
      <c r="AB172" s="124"/>
      <c r="AC172" s="124"/>
      <c r="AD172" s="124"/>
      <c r="AE172" s="124"/>
      <c r="AF172" s="124"/>
      <c r="AG172" s="124"/>
    </row>
    <row r="173" spans="1:33" ht="15.75" customHeight="1" outlineLevel="2">
      <c r="A173" s="291"/>
      <c r="B173" s="17"/>
      <c r="C173" s="134" t="s">
        <v>261</v>
      </c>
      <c r="D173" s="17" t="s">
        <v>323</v>
      </c>
      <c r="E173" s="131"/>
      <c r="F173" s="131"/>
      <c r="G173" s="131"/>
      <c r="H173" s="131"/>
      <c r="I173" s="131"/>
      <c r="J173" s="131"/>
      <c r="K173" s="131"/>
      <c r="L173" s="124"/>
      <c r="M173" s="124"/>
      <c r="N173" s="124"/>
      <c r="O173" s="124"/>
      <c r="P173" s="124"/>
      <c r="Q173" s="124"/>
      <c r="R173" s="124"/>
      <c r="S173" s="291"/>
      <c r="T173" s="291"/>
      <c r="U173" s="291"/>
      <c r="V173" s="291"/>
      <c r="W173" s="291"/>
      <c r="X173" s="291"/>
      <c r="Y173" s="291"/>
      <c r="Z173" s="291"/>
      <c r="AA173" s="124"/>
      <c r="AB173" s="124"/>
      <c r="AC173" s="124"/>
      <c r="AD173" s="124"/>
      <c r="AE173" s="124"/>
      <c r="AF173" s="124"/>
      <c r="AG173" s="124"/>
    </row>
    <row r="174" spans="1:33" ht="15.75" customHeight="1" outlineLevel="1">
      <c r="A174" s="291"/>
      <c r="B174" s="17">
        <v>9</v>
      </c>
      <c r="C174" s="126" t="s">
        <v>262</v>
      </c>
      <c r="D174" s="131" t="s">
        <v>5</v>
      </c>
      <c r="E174" s="131" t="s">
        <v>5</v>
      </c>
      <c r="F174" s="131" t="s">
        <v>5</v>
      </c>
      <c r="G174" s="131" t="s">
        <v>5</v>
      </c>
      <c r="H174" s="131" t="s">
        <v>5</v>
      </c>
      <c r="I174" s="131" t="s">
        <v>5</v>
      </c>
      <c r="J174" s="131" t="s">
        <v>5</v>
      </c>
      <c r="K174" s="131" t="s">
        <v>5</v>
      </c>
      <c r="L174" s="124"/>
      <c r="M174" s="124"/>
      <c r="N174" s="124"/>
      <c r="O174" s="124"/>
      <c r="P174" s="124"/>
      <c r="Q174" s="124"/>
      <c r="R174" s="124"/>
      <c r="S174" s="291"/>
      <c r="T174" s="291"/>
      <c r="U174" s="291"/>
      <c r="V174" s="291"/>
      <c r="W174" s="291"/>
      <c r="X174" s="291"/>
      <c r="Y174" s="291"/>
      <c r="Z174" s="291"/>
      <c r="AA174" s="124"/>
      <c r="AB174" s="124"/>
      <c r="AC174" s="124"/>
      <c r="AD174" s="124"/>
      <c r="AE174" s="124"/>
      <c r="AF174" s="124"/>
      <c r="AG174" s="124"/>
    </row>
    <row r="175" spans="1:33" ht="15.75" customHeight="1" outlineLevel="2">
      <c r="A175" s="291"/>
      <c r="B175" s="17"/>
      <c r="C175" s="134" t="s">
        <v>264</v>
      </c>
      <c r="D175" s="17" t="s">
        <v>323</v>
      </c>
      <c r="E175" s="176"/>
      <c r="F175" s="176"/>
      <c r="G175" s="176"/>
      <c r="H175" s="176"/>
      <c r="I175" s="176"/>
      <c r="J175" s="176"/>
      <c r="K175" s="176"/>
      <c r="L175" s="124"/>
      <c r="M175" s="124"/>
      <c r="N175" s="124"/>
      <c r="O175" s="124"/>
      <c r="P175" s="124"/>
      <c r="Q175" s="124"/>
      <c r="R175" s="124"/>
      <c r="S175" s="291"/>
      <c r="T175" s="291"/>
      <c r="U175" s="291"/>
      <c r="V175" s="291"/>
      <c r="W175" s="291"/>
      <c r="X175" s="291"/>
      <c r="Y175" s="291"/>
      <c r="Z175" s="291"/>
      <c r="AA175" s="124"/>
      <c r="AB175" s="124"/>
      <c r="AC175" s="124"/>
      <c r="AD175" s="124"/>
      <c r="AE175" s="124"/>
      <c r="AF175" s="124"/>
      <c r="AG175" s="124"/>
    </row>
    <row r="176" spans="1:33" ht="15.75" customHeight="1" outlineLevel="2">
      <c r="A176" s="291"/>
      <c r="B176" s="17"/>
      <c r="C176" s="134" t="s">
        <v>265</v>
      </c>
      <c r="D176" s="17" t="s">
        <v>323</v>
      </c>
      <c r="E176" s="176"/>
      <c r="F176" s="176"/>
      <c r="G176" s="176"/>
      <c r="H176" s="176"/>
      <c r="I176" s="176"/>
      <c r="J176" s="176"/>
      <c r="K176" s="176"/>
      <c r="L176" s="124"/>
      <c r="M176" s="124"/>
      <c r="N176" s="124"/>
      <c r="O176" s="124"/>
      <c r="P176" s="124"/>
      <c r="Q176" s="124"/>
      <c r="R176" s="124"/>
      <c r="S176" s="291"/>
      <c r="T176" s="291"/>
      <c r="U176" s="291"/>
      <c r="V176" s="291"/>
      <c r="W176" s="291"/>
      <c r="X176" s="291"/>
      <c r="Y176" s="291"/>
      <c r="Z176" s="291"/>
      <c r="AA176" s="124"/>
      <c r="AB176" s="124"/>
      <c r="AC176" s="124"/>
      <c r="AD176" s="124"/>
      <c r="AE176" s="124"/>
      <c r="AF176" s="124"/>
      <c r="AG176" s="124"/>
    </row>
    <row r="177" spans="1:33" ht="15.75" customHeight="1" outlineLevel="1">
      <c r="A177" s="124"/>
      <c r="B177" s="17">
        <v>10</v>
      </c>
      <c r="C177" s="126" t="s">
        <v>266</v>
      </c>
      <c r="D177" s="17" t="s">
        <v>326</v>
      </c>
      <c r="E177" s="131"/>
      <c r="F177" s="131"/>
      <c r="G177" s="131"/>
      <c r="H177" s="131"/>
      <c r="I177" s="131"/>
      <c r="J177" s="131"/>
      <c r="K177" s="131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</row>
    <row r="178" spans="1:33" ht="15.75" customHeight="1" outlineLevel="1">
      <c r="A178" s="124"/>
      <c r="B178" s="17">
        <v>11</v>
      </c>
      <c r="C178" s="171" t="s">
        <v>982</v>
      </c>
      <c r="D178" s="159" t="s">
        <v>5</v>
      </c>
      <c r="E178" s="159" t="s">
        <v>5</v>
      </c>
      <c r="F178" s="159" t="s">
        <v>5</v>
      </c>
      <c r="G178" s="159" t="s">
        <v>5</v>
      </c>
      <c r="H178" s="159" t="s">
        <v>5</v>
      </c>
      <c r="I178" s="159" t="s">
        <v>5</v>
      </c>
      <c r="J178" s="159" t="s">
        <v>5</v>
      </c>
      <c r="K178" s="159" t="s">
        <v>5</v>
      </c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</row>
    <row r="179" spans="1:33" ht="15.75" customHeight="1" outlineLevel="1">
      <c r="A179" s="124"/>
      <c r="B179" s="17">
        <v>12</v>
      </c>
      <c r="C179" s="126" t="s">
        <v>720</v>
      </c>
      <c r="D179" s="17" t="s">
        <v>796</v>
      </c>
      <c r="E179" s="131"/>
      <c r="F179" s="131"/>
      <c r="G179" s="131"/>
      <c r="H179" s="131"/>
      <c r="I179" s="131"/>
      <c r="J179" s="131"/>
      <c r="K179" s="131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</row>
    <row r="180" spans="1:33" ht="15.75" customHeight="1" outlineLevel="1">
      <c r="A180" s="124"/>
      <c r="B180" s="17">
        <v>13</v>
      </c>
      <c r="C180" s="126" t="s">
        <v>722</v>
      </c>
      <c r="D180" s="17" t="s">
        <v>796</v>
      </c>
      <c r="E180" s="131"/>
      <c r="F180" s="131"/>
      <c r="G180" s="131"/>
      <c r="H180" s="131"/>
      <c r="I180" s="131"/>
      <c r="J180" s="131"/>
      <c r="K180" s="131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</row>
    <row r="181" spans="1:33" ht="15.75" customHeight="1" outlineLevel="1">
      <c r="A181" s="124"/>
      <c r="B181" s="17">
        <v>14</v>
      </c>
      <c r="C181" s="126" t="s">
        <v>723</v>
      </c>
      <c r="D181" s="17" t="s">
        <v>796</v>
      </c>
      <c r="E181" s="131"/>
      <c r="F181" s="131"/>
      <c r="G181" s="131"/>
      <c r="H181" s="131"/>
      <c r="I181" s="131"/>
      <c r="J181" s="131"/>
      <c r="K181" s="131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</row>
    <row r="182" spans="1:33" ht="15.75" customHeight="1" outlineLevel="1">
      <c r="A182" s="124"/>
      <c r="B182" s="17">
        <v>15</v>
      </c>
      <c r="C182" s="126" t="s">
        <v>724</v>
      </c>
      <c r="D182" s="17" t="s">
        <v>1395</v>
      </c>
      <c r="E182" s="131"/>
      <c r="F182" s="131"/>
      <c r="G182" s="131"/>
      <c r="H182" s="131"/>
      <c r="I182" s="131"/>
      <c r="J182" s="131"/>
      <c r="K182" s="131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</row>
    <row r="183" spans="1:33" ht="15.75" customHeight="1" outlineLevel="1">
      <c r="A183" s="124"/>
      <c r="B183" s="17">
        <v>16</v>
      </c>
      <c r="C183" s="126" t="s">
        <v>327</v>
      </c>
      <c r="D183" s="17" t="s">
        <v>270</v>
      </c>
      <c r="E183" s="131"/>
      <c r="F183" s="131"/>
      <c r="G183" s="131"/>
      <c r="H183" s="131"/>
      <c r="I183" s="131"/>
      <c r="J183" s="131"/>
      <c r="K183" s="131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</row>
    <row r="184" spans="1:33" ht="15.75" customHeight="1" outlineLevel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</row>
    <row r="185" spans="1:33" ht="15.75" customHeight="1" outlineLevel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</row>
    <row r="186" spans="1:33" ht="15.75" customHeight="1">
      <c r="A186" s="300" t="s">
        <v>94</v>
      </c>
      <c r="B186" s="300" t="s">
        <v>348</v>
      </c>
      <c r="C186" s="301" t="s">
        <v>349</v>
      </c>
      <c r="D186" s="302"/>
      <c r="E186" s="302"/>
      <c r="F186" s="302"/>
      <c r="G186" s="302"/>
      <c r="H186" s="302"/>
      <c r="I186" s="302"/>
      <c r="J186" s="302"/>
      <c r="K186" s="302"/>
      <c r="L186" s="302"/>
      <c r="M186" s="302"/>
      <c r="N186" s="302"/>
      <c r="O186" s="302"/>
      <c r="P186" s="302"/>
      <c r="Q186" s="302"/>
      <c r="R186" s="302"/>
      <c r="S186" s="302"/>
      <c r="T186" s="302"/>
      <c r="U186" s="302"/>
      <c r="V186" s="302"/>
      <c r="W186" s="302"/>
      <c r="X186" s="302"/>
      <c r="Y186" s="302"/>
      <c r="Z186" s="302"/>
      <c r="AA186" s="302"/>
      <c r="AB186" s="302"/>
      <c r="AC186" s="302"/>
      <c r="AD186" s="302"/>
      <c r="AE186" s="302"/>
      <c r="AF186" s="302"/>
      <c r="AG186" s="302"/>
    </row>
    <row r="187" spans="1:33" ht="15.75" customHeight="1" outlineLevel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</row>
    <row r="188" spans="1:33" ht="15.75" customHeight="1" outlineLevel="1">
      <c r="A188" s="164" t="s">
        <v>276</v>
      </c>
      <c r="B188" s="15" t="s">
        <v>1396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</row>
    <row r="189" spans="1:33" ht="15.75" customHeight="1" outlineLevel="1">
      <c r="A189" s="16"/>
      <c r="B189" s="60" t="s">
        <v>10</v>
      </c>
      <c r="C189" s="60" t="s">
        <v>12</v>
      </c>
      <c r="D189" s="60" t="s">
        <v>26</v>
      </c>
      <c r="E189" s="60">
        <v>2017</v>
      </c>
      <c r="F189" s="60">
        <v>2018</v>
      </c>
      <c r="G189" s="60">
        <v>2019</v>
      </c>
      <c r="H189" s="60">
        <v>2020</v>
      </c>
      <c r="I189" s="60">
        <v>2021</v>
      </c>
      <c r="J189" s="60">
        <v>2022</v>
      </c>
      <c r="K189" s="60">
        <v>2023</v>
      </c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</row>
    <row r="190" spans="1:33" ht="15.75" customHeight="1" outlineLevel="1">
      <c r="A190" s="16"/>
      <c r="B190" s="60"/>
      <c r="C190" s="320" t="s">
        <v>1397</v>
      </c>
      <c r="D190" s="60"/>
      <c r="E190" s="303"/>
      <c r="F190" s="303"/>
      <c r="G190" s="303"/>
      <c r="H190" s="303"/>
      <c r="I190" s="303"/>
      <c r="J190" s="303"/>
      <c r="K190" s="303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</row>
    <row r="191" spans="1:33" ht="15.75" customHeight="1" outlineLevel="1">
      <c r="A191" s="16"/>
      <c r="B191" s="60">
        <v>1</v>
      </c>
      <c r="C191" s="19" t="s">
        <v>351</v>
      </c>
      <c r="D191" s="60" t="s">
        <v>38</v>
      </c>
      <c r="E191" s="303"/>
      <c r="F191" s="303"/>
      <c r="G191" s="303"/>
      <c r="H191" s="303"/>
      <c r="I191" s="303"/>
      <c r="J191" s="303"/>
      <c r="K191" s="303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</row>
    <row r="192" spans="1:33" ht="15.75" customHeight="1" outlineLevel="1">
      <c r="A192" s="16"/>
      <c r="B192" s="60">
        <v>2</v>
      </c>
      <c r="C192" s="19" t="s">
        <v>352</v>
      </c>
      <c r="D192" s="60" t="s">
        <v>38</v>
      </c>
      <c r="E192" s="303"/>
      <c r="F192" s="303"/>
      <c r="G192" s="303"/>
      <c r="H192" s="303"/>
      <c r="I192" s="303"/>
      <c r="J192" s="303"/>
      <c r="K192" s="303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</row>
    <row r="193" spans="1:33" ht="15.75" customHeight="1" outlineLevel="1">
      <c r="A193" s="16"/>
      <c r="B193" s="60">
        <v>3</v>
      </c>
      <c r="C193" s="19" t="s">
        <v>353</v>
      </c>
      <c r="D193" s="60" t="s">
        <v>38</v>
      </c>
      <c r="E193" s="303"/>
      <c r="F193" s="303"/>
      <c r="G193" s="303"/>
      <c r="H193" s="303"/>
      <c r="I193" s="303"/>
      <c r="J193" s="303"/>
      <c r="K193" s="303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</row>
    <row r="194" spans="1:33" ht="15.75" customHeight="1" outlineLevel="1">
      <c r="A194" s="16"/>
      <c r="B194" s="60">
        <v>4</v>
      </c>
      <c r="C194" s="19" t="s">
        <v>354</v>
      </c>
      <c r="D194" s="60" t="s">
        <v>38</v>
      </c>
      <c r="E194" s="303"/>
      <c r="F194" s="303"/>
      <c r="G194" s="303"/>
      <c r="H194" s="303"/>
      <c r="I194" s="303"/>
      <c r="J194" s="303"/>
      <c r="K194" s="303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</row>
    <row r="195" spans="1:33" ht="15.75" customHeight="1" outlineLevel="1">
      <c r="A195" s="16"/>
      <c r="B195" s="60">
        <v>5</v>
      </c>
      <c r="C195" s="19" t="s">
        <v>355</v>
      </c>
      <c r="D195" s="60" t="s">
        <v>38</v>
      </c>
      <c r="E195" s="303"/>
      <c r="F195" s="303"/>
      <c r="G195" s="303"/>
      <c r="H195" s="303"/>
      <c r="I195" s="303"/>
      <c r="J195" s="303"/>
      <c r="K195" s="303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</row>
    <row r="196" spans="1:33" ht="15.75" customHeight="1" outlineLevel="1">
      <c r="A196" s="16"/>
      <c r="B196" s="60">
        <v>6</v>
      </c>
      <c r="C196" s="19" t="s">
        <v>356</v>
      </c>
      <c r="D196" s="60" t="s">
        <v>38</v>
      </c>
      <c r="E196" s="303"/>
      <c r="F196" s="303"/>
      <c r="G196" s="303"/>
      <c r="H196" s="303"/>
      <c r="I196" s="303"/>
      <c r="J196" s="303"/>
      <c r="K196" s="303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</row>
    <row r="197" spans="1:33" ht="15.75" customHeight="1" outlineLevel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</row>
    <row r="198" spans="1:33" ht="15.75" customHeight="1" outlineLevel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</row>
    <row r="199" spans="1:33" ht="16.5" customHeight="1" outlineLevel="1">
      <c r="A199" s="63" t="s">
        <v>282</v>
      </c>
      <c r="B199" s="15" t="s">
        <v>357</v>
      </c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</row>
    <row r="200" spans="1:33" ht="47.25" customHeight="1" outlineLevel="1">
      <c r="A200" s="50"/>
      <c r="B200" s="979" t="s">
        <v>10</v>
      </c>
      <c r="C200" s="979" t="s">
        <v>11</v>
      </c>
      <c r="D200" s="979" t="s">
        <v>358</v>
      </c>
      <c r="E200" s="979" t="s">
        <v>359</v>
      </c>
      <c r="F200" s="979" t="s">
        <v>360</v>
      </c>
      <c r="G200" s="979" t="s">
        <v>361</v>
      </c>
      <c r="H200" s="971" t="s">
        <v>362</v>
      </c>
      <c r="I200" s="972"/>
      <c r="J200" s="972"/>
      <c r="K200" s="973"/>
      <c r="L200" s="979" t="s">
        <v>363</v>
      </c>
      <c r="M200" s="60" t="s">
        <v>364</v>
      </c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</row>
    <row r="201" spans="1:33" ht="30.75" customHeight="1" outlineLevel="1">
      <c r="A201" s="50"/>
      <c r="B201" s="980"/>
      <c r="C201" s="980"/>
      <c r="D201" s="980"/>
      <c r="E201" s="980"/>
      <c r="F201" s="981"/>
      <c r="G201" s="981"/>
      <c r="H201" s="60" t="s">
        <v>365</v>
      </c>
      <c r="I201" s="60" t="s">
        <v>366</v>
      </c>
      <c r="J201" s="60" t="s">
        <v>367</v>
      </c>
      <c r="K201" s="60" t="s">
        <v>368</v>
      </c>
      <c r="L201" s="981"/>
      <c r="M201" s="60" t="s">
        <v>369</v>
      </c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</row>
    <row r="202" spans="1:33" ht="15" customHeight="1" outlineLevel="1">
      <c r="A202" s="50"/>
      <c r="B202" s="981"/>
      <c r="C202" s="981"/>
      <c r="D202" s="981"/>
      <c r="E202" s="981"/>
      <c r="F202" s="60" t="s">
        <v>370</v>
      </c>
      <c r="G202" s="60" t="s">
        <v>38</v>
      </c>
      <c r="H202" s="60" t="s">
        <v>111</v>
      </c>
      <c r="I202" s="60" t="s">
        <v>371</v>
      </c>
      <c r="J202" s="60" t="s">
        <v>267</v>
      </c>
      <c r="K202" s="60" t="s">
        <v>1398</v>
      </c>
      <c r="L202" s="60" t="s">
        <v>373</v>
      </c>
      <c r="M202" s="190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</row>
    <row r="203" spans="1:33" ht="15" customHeight="1" outlineLevel="1">
      <c r="A203" s="50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0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</row>
    <row r="204" spans="1:33" ht="15" customHeight="1" outlineLevel="1">
      <c r="A204" s="50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0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</row>
    <row r="205" spans="1:33" ht="15" customHeight="1" outlineLevel="1">
      <c r="A205" s="50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0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</row>
    <row r="206" spans="1:33" ht="15" customHeight="1" outlineLevel="1">
      <c r="A206" s="124"/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0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</row>
    <row r="207" spans="1:33" ht="15" customHeight="1" outlineLevel="1">
      <c r="A207" s="1"/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0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5" customHeight="1" outlineLevel="1">
      <c r="A208" s="1"/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0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6.5" customHeight="1" outlineLevel="1">
      <c r="A209" s="16"/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0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</row>
    <row r="210" spans="1:33" ht="16.5" customHeight="1" outlineLevel="1">
      <c r="A210" s="16"/>
      <c r="B210" s="197" t="s">
        <v>441</v>
      </c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</row>
    <row r="211" spans="1:33" ht="16.5" customHeight="1" outlineLevel="1">
      <c r="A211" s="16"/>
      <c r="B211" s="197" t="s">
        <v>442</v>
      </c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</row>
    <row r="212" spans="1:33" ht="16.5" customHeight="1" outlineLevel="1">
      <c r="A212" s="16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</row>
    <row r="213" spans="1:33" ht="16.5" customHeight="1" outlineLevel="1">
      <c r="A213" s="16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</row>
    <row r="214" spans="1:33" ht="16.5" customHeight="1" outlineLevel="1">
      <c r="A214" s="63" t="s">
        <v>288</v>
      </c>
      <c r="B214" s="15" t="s">
        <v>443</v>
      </c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</row>
    <row r="215" spans="1:33" ht="25.5" customHeight="1" outlineLevel="1">
      <c r="A215" s="16"/>
      <c r="B215" s="979" t="s">
        <v>10</v>
      </c>
      <c r="C215" s="979" t="str">
        <f t="shared" ref="C215:H215" si="0">C200</f>
        <v>Назва</v>
      </c>
      <c r="D215" s="979" t="str">
        <f t="shared" si="0"/>
        <v>Короткий опис</v>
      </c>
      <c r="E215" s="979" t="str">
        <f t="shared" si="0"/>
        <v>Стадія реалізації *</v>
      </c>
      <c r="F215" s="979" t="str">
        <f t="shared" si="0"/>
        <v>Наявність ТЕО, бізнес-плану</v>
      </c>
      <c r="G215" s="979" t="str">
        <f t="shared" si="0"/>
        <v>Вартість капітальних витрат **</v>
      </c>
      <c r="H215" s="971" t="str">
        <f t="shared" si="0"/>
        <v>Річна економія паливно-енергетичних і природних ресурсів</v>
      </c>
      <c r="I215" s="972"/>
      <c r="J215" s="972"/>
      <c r="K215" s="973"/>
      <c r="L215" s="979" t="str">
        <f t="shared" ref="L215:M215" si="1">L200</f>
        <v>Річна економія коштів **</v>
      </c>
      <c r="M215" s="60" t="str">
        <f t="shared" si="1"/>
        <v>Період (строк) реалізації</v>
      </c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</row>
    <row r="216" spans="1:33" ht="27" customHeight="1" outlineLevel="1">
      <c r="A216" s="16"/>
      <c r="B216" s="980"/>
      <c r="C216" s="980"/>
      <c r="D216" s="980"/>
      <c r="E216" s="980"/>
      <c r="F216" s="981"/>
      <c r="G216" s="981"/>
      <c r="H216" s="60" t="str">
        <f t="shared" ref="H216:K216" si="2">H201</f>
        <v>природ. газ</v>
      </c>
      <c r="I216" s="60" t="str">
        <f t="shared" si="2"/>
        <v>електроенергія</v>
      </c>
      <c r="J216" s="60" t="str">
        <f t="shared" si="2"/>
        <v>теплова енергія</v>
      </c>
      <c r="K216" s="60" t="str">
        <f t="shared" si="2"/>
        <v>вода</v>
      </c>
      <c r="L216" s="981"/>
      <c r="M216" s="60" t="str">
        <f>M201</f>
        <v>(у форматі 20хх-20хх гр.)</v>
      </c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</row>
    <row r="217" spans="1:33" ht="13.5" customHeight="1" outlineLevel="1">
      <c r="A217" s="16"/>
      <c r="B217" s="981"/>
      <c r="C217" s="981"/>
      <c r="D217" s="981"/>
      <c r="E217" s="981"/>
      <c r="F217" s="60" t="str">
        <f t="shared" ref="F217:K217" si="3">F202</f>
        <v>(так/ні)</v>
      </c>
      <c r="G217" s="60" t="str">
        <f t="shared" si="3"/>
        <v>млн грн</v>
      </c>
      <c r="H217" s="60" t="str">
        <f t="shared" si="3"/>
        <v>тис. м³</v>
      </c>
      <c r="I217" s="60" t="str">
        <f t="shared" si="3"/>
        <v>кВт∙год</v>
      </c>
      <c r="J217" s="60" t="str">
        <f t="shared" si="3"/>
        <v>Гкал</v>
      </c>
      <c r="K217" s="60" t="str">
        <f t="shared" si="3"/>
        <v>м3</v>
      </c>
      <c r="L217" s="60" t="s">
        <v>373</v>
      </c>
      <c r="M217" s="190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</row>
    <row r="218" spans="1:33" ht="16.5" customHeight="1" outlineLevel="1">
      <c r="A218" s="16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</row>
    <row r="219" spans="1:33" ht="16.5" customHeight="1" outlineLevel="1">
      <c r="A219" s="16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</row>
    <row r="220" spans="1:33" ht="16.5" customHeight="1" outlineLevel="1">
      <c r="A220" s="16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0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</row>
    <row r="221" spans="1:33" ht="16.5" customHeight="1" outlineLevel="1">
      <c r="A221" s="16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0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</row>
    <row r="222" spans="1:33" ht="16.5" customHeight="1" outlineLevel="1">
      <c r="A222" s="16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0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</row>
    <row r="223" spans="1:33" ht="16.5" customHeight="1" outlineLevel="1">
      <c r="A223" s="16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</row>
    <row r="224" spans="1:33" ht="16.5" customHeight="1" outlineLevel="1">
      <c r="A224" s="16"/>
      <c r="B224" s="197" t="str">
        <f t="shared" ref="B224:B225" si="4">B210</f>
        <v>* - Вкажіть стадію реалізації: 1) попередні наміри; 2) попереднє проектування (розробка ТЕО / бізнес-плану); 3) робоче проектування; 4) впровадження.</v>
      </c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</row>
    <row r="225" spans="1:33" ht="16.5" customHeight="1" outlineLevel="1">
      <c r="A225" s="16"/>
      <c r="B225" s="197" t="str">
        <f t="shared" si="4"/>
        <v>** - Додатково вкажіть рік визначення вартості капітальних витрат / економії коштів, наприклад, «10 млн грн (2017 року)»</v>
      </c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</row>
    <row r="226" spans="1:33" ht="15.7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</row>
    <row r="227" spans="1:33" ht="15.7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</row>
    <row r="228" spans="1:33" ht="15.7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</row>
    <row r="229" spans="1:33" ht="15.7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</row>
    <row r="230" spans="1:33" ht="15.7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</row>
    <row r="231" spans="1:33" ht="15.7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</row>
    <row r="232" spans="1:33" ht="15.7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</row>
    <row r="233" spans="1:33" ht="15.7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</row>
    <row r="234" spans="1:33" ht="15.7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</row>
    <row r="235" spans="1:33" ht="15.7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</row>
    <row r="236" spans="1:33" ht="15.7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</row>
    <row r="237" spans="1:33" ht="15.7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</row>
    <row r="238" spans="1:33" ht="15.7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</row>
    <row r="239" spans="1:33" ht="15.7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</row>
    <row r="240" spans="1:33" ht="15.7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</row>
    <row r="241" spans="1:33" ht="15.7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</row>
    <row r="242" spans="1:33" ht="15.7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</row>
    <row r="243" spans="1:33" ht="15.7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</row>
    <row r="244" spans="1:33" ht="15.7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</row>
    <row r="245" spans="1:33" ht="15.7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</row>
    <row r="246" spans="1:33" ht="15.7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</row>
    <row r="247" spans="1:33" ht="15.7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</row>
    <row r="248" spans="1:33" ht="15.7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</row>
    <row r="249" spans="1:33" ht="15.7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</row>
    <row r="250" spans="1:33" ht="15.7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</row>
    <row r="251" spans="1:33" ht="15.7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</row>
    <row r="252" spans="1:33" ht="15.7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</row>
    <row r="253" spans="1:33" ht="15.7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</row>
    <row r="254" spans="1:33" ht="15.7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</row>
    <row r="255" spans="1:33" ht="15.7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</row>
    <row r="256" spans="1:33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</row>
    <row r="257" spans="1:33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</row>
    <row r="258" spans="1:33" ht="15.7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</row>
    <row r="259" spans="1:33" ht="15.7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</row>
    <row r="260" spans="1:33" ht="15.7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</row>
    <row r="261" spans="1:33" ht="15.7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</row>
    <row r="262" spans="1:33" ht="15.7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</row>
    <row r="263" spans="1:33" ht="15.7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</row>
    <row r="264" spans="1:33" ht="15.7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</row>
    <row r="265" spans="1:33" ht="15.7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</row>
    <row r="266" spans="1:33" ht="15.7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</row>
    <row r="267" spans="1:33" ht="15.7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</row>
    <row r="268" spans="1:33" ht="15.7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</row>
    <row r="269" spans="1:33" ht="15.7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</row>
    <row r="270" spans="1:33" ht="15.7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</row>
    <row r="271" spans="1:33" ht="15.7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</row>
    <row r="272" spans="1:33" ht="15.7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</row>
    <row r="273" spans="1:33" ht="15.7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</row>
    <row r="274" spans="1:33" ht="15.7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</row>
    <row r="275" spans="1:33" ht="15.7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</row>
    <row r="276" spans="1:33" ht="15.7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</row>
    <row r="277" spans="1:33" ht="15.7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</row>
    <row r="278" spans="1:33" ht="15.7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</row>
    <row r="279" spans="1:33" ht="15.7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</row>
    <row r="280" spans="1:33" ht="15.7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</row>
    <row r="281" spans="1:33" ht="15.7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</row>
    <row r="282" spans="1:33" ht="15.7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</row>
    <row r="283" spans="1:33" ht="15.7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</row>
    <row r="284" spans="1:33" ht="15.7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</row>
    <row r="285" spans="1:33" ht="15.7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</row>
    <row r="286" spans="1:33" ht="15.7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</row>
    <row r="287" spans="1:33" ht="15.7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</row>
    <row r="288" spans="1:33" ht="15.7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</row>
    <row r="289" spans="1:33" ht="15.7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</row>
    <row r="290" spans="1:33" ht="15.7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</row>
    <row r="291" spans="1:33" ht="15.7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</row>
    <row r="292" spans="1:33" ht="15.7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</row>
    <row r="293" spans="1:33" ht="15.7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</row>
    <row r="294" spans="1:33" ht="15.7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</row>
    <row r="295" spans="1:33" ht="15.7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</row>
    <row r="296" spans="1:33" ht="15.7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</row>
    <row r="297" spans="1:33" ht="15.7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</row>
    <row r="298" spans="1:33" ht="15.7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</row>
    <row r="299" spans="1:33" ht="15.7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</row>
    <row r="300" spans="1:33" ht="15.7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</row>
    <row r="301" spans="1:33" ht="15.7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</row>
    <row r="302" spans="1:33" ht="15.7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</row>
    <row r="303" spans="1:33" ht="15.7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</row>
    <row r="304" spans="1:33" ht="15.7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</row>
    <row r="305" spans="1:33" ht="15.7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</row>
    <row r="306" spans="1:33" ht="15.7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</row>
    <row r="307" spans="1:33" ht="15.7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</row>
    <row r="308" spans="1:33" ht="15.7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</row>
    <row r="309" spans="1:33" ht="15.7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</row>
    <row r="310" spans="1:33" ht="15.7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</row>
    <row r="311" spans="1:33" ht="15.7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</row>
    <row r="312" spans="1:33" ht="15.7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</row>
    <row r="313" spans="1:33" ht="15.7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</row>
    <row r="314" spans="1:33" ht="15.7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</row>
    <row r="315" spans="1:33" ht="15.7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</row>
    <row r="316" spans="1:33" ht="15.7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</row>
    <row r="317" spans="1:33" ht="15.7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</row>
    <row r="318" spans="1:33" ht="15.7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</row>
    <row r="319" spans="1:33" ht="15.7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</row>
    <row r="320" spans="1:33" ht="15.7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</row>
    <row r="321" spans="1:33" ht="15.7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</row>
    <row r="322" spans="1:33" ht="15.7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</row>
    <row r="323" spans="1:33" ht="15.7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</row>
    <row r="324" spans="1:33" ht="15.7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</row>
    <row r="325" spans="1:33" ht="15.7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</row>
    <row r="326" spans="1:33" ht="15.7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</row>
    <row r="327" spans="1:33" ht="15.7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</row>
    <row r="328" spans="1:33" ht="15.7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</row>
    <row r="329" spans="1:33" ht="15.7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</row>
    <row r="330" spans="1:33" ht="15.7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</row>
    <row r="331" spans="1:33" ht="15.7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</row>
    <row r="332" spans="1:33" ht="15.7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</row>
    <row r="333" spans="1:33" ht="15.7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</row>
    <row r="334" spans="1:33" ht="15.7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</row>
    <row r="335" spans="1:33" ht="15.7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</row>
    <row r="336" spans="1:33" ht="15.7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</row>
    <row r="337" spans="1:33" ht="15.7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</row>
    <row r="338" spans="1:33" ht="15.7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</row>
    <row r="339" spans="1:33" ht="15.7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</row>
    <row r="340" spans="1:33" ht="15.7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</row>
    <row r="341" spans="1:33" ht="15.7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</row>
    <row r="342" spans="1:33" ht="15.7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</row>
    <row r="343" spans="1:33" ht="15.7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</row>
    <row r="344" spans="1:33" ht="15.7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</row>
    <row r="345" spans="1:33" ht="15.7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</row>
    <row r="346" spans="1:33" ht="15.7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</row>
    <row r="347" spans="1:33" ht="15.7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</row>
    <row r="348" spans="1:33" ht="15.7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</row>
    <row r="349" spans="1:33" ht="15.7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</row>
    <row r="350" spans="1:33" ht="15.7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</row>
    <row r="351" spans="1:33" ht="15.7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</row>
    <row r="352" spans="1:33" ht="15.7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</row>
    <row r="353" spans="1:33" ht="15.7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</row>
    <row r="354" spans="1:33" ht="15.7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</row>
    <row r="355" spans="1:33" ht="15.7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</row>
    <row r="356" spans="1:33" ht="15.7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</row>
    <row r="357" spans="1:33" ht="15.7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</row>
    <row r="358" spans="1:33" ht="15.7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</row>
    <row r="359" spans="1:33" ht="15.7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</row>
    <row r="360" spans="1:33" ht="15.7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</row>
    <row r="361" spans="1:33" ht="15.7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</row>
    <row r="362" spans="1:33" ht="15.7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</row>
    <row r="363" spans="1:33" ht="15.7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</row>
    <row r="364" spans="1:33" ht="15.7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</row>
    <row r="365" spans="1:33" ht="15.7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</row>
    <row r="366" spans="1:33" ht="15.7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</row>
    <row r="367" spans="1:33" ht="15.7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</row>
    <row r="368" spans="1:33" ht="15.7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</row>
    <row r="369" spans="1:33" ht="15.7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</row>
    <row r="370" spans="1:33" ht="15.7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</row>
    <row r="371" spans="1:33" ht="15.7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</row>
    <row r="372" spans="1:33" ht="15.7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</row>
    <row r="373" spans="1:33" ht="15.7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</row>
    <row r="374" spans="1:33" ht="15.7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</row>
    <row r="375" spans="1:33" ht="15.7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</row>
    <row r="376" spans="1:33" ht="15.7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</row>
    <row r="377" spans="1:33" ht="15.7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</row>
    <row r="378" spans="1:33" ht="15.7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</row>
    <row r="379" spans="1:33" ht="15.7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</row>
    <row r="380" spans="1:33" ht="15.7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</row>
    <row r="381" spans="1:33" ht="15.7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</row>
    <row r="382" spans="1:33" ht="15.7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</row>
    <row r="383" spans="1:33" ht="15.7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</row>
    <row r="384" spans="1:33" ht="15.7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</row>
    <row r="385" spans="1:33" ht="15.7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</row>
    <row r="386" spans="1:33" ht="15.7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</row>
    <row r="387" spans="1:33" ht="15.7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</row>
    <row r="388" spans="1:33" ht="15.7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</row>
    <row r="389" spans="1:33" ht="15.7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</row>
    <row r="390" spans="1:33" ht="15.7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</row>
    <row r="391" spans="1:33" ht="15.7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</row>
    <row r="392" spans="1:33" ht="15.7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</row>
    <row r="393" spans="1:33" ht="15.7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</row>
    <row r="394" spans="1:33" ht="15.7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</row>
    <row r="395" spans="1:33" ht="15.7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</row>
    <row r="396" spans="1:33" ht="15.7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</row>
    <row r="397" spans="1:33" ht="15.7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</row>
    <row r="398" spans="1:33" ht="15.7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</row>
    <row r="399" spans="1:33" ht="15.7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</row>
    <row r="400" spans="1:33" ht="15.7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</row>
    <row r="401" spans="1:33" ht="15.7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</row>
    <row r="402" spans="1:33" ht="15.7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</row>
    <row r="403" spans="1:33" ht="15.7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</row>
    <row r="404" spans="1:33" ht="15.7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</row>
    <row r="405" spans="1:33" ht="15.7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</row>
    <row r="406" spans="1:33" ht="15.7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</row>
    <row r="407" spans="1:33" ht="15.7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</row>
    <row r="408" spans="1:33" ht="15.7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</row>
    <row r="409" spans="1:33" ht="15.7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</row>
    <row r="410" spans="1:33" ht="15.7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</row>
    <row r="411" spans="1:33" ht="15.7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</row>
    <row r="412" spans="1:33" ht="15.7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</row>
    <row r="413" spans="1:33" ht="15.7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</row>
    <row r="414" spans="1:33" ht="15.7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</row>
    <row r="415" spans="1:33" ht="15.7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</row>
    <row r="416" spans="1:33" ht="15.7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</row>
    <row r="417" spans="1:33" ht="15.7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</row>
    <row r="418" spans="1:33" ht="15.7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</row>
    <row r="419" spans="1:33" ht="15.7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</row>
    <row r="420" spans="1:33" ht="15.7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</row>
    <row r="421" spans="1:33" ht="15.7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</row>
    <row r="422" spans="1:33" ht="15.7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</row>
    <row r="423" spans="1:33" ht="15.7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</row>
    <row r="424" spans="1:33" ht="15.7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</row>
    <row r="425" spans="1:33" ht="15.7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</row>
    <row r="426" spans="1:33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  <row r="1001" spans="1:33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</row>
    <row r="1002" spans="1:33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</row>
    <row r="1003" spans="1:3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</row>
    <row r="1004" spans="1:33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</row>
    <row r="1005" spans="1:33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</row>
    <row r="1006" spans="1:33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</row>
    <row r="1007" spans="1:33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</row>
    <row r="1008" spans="1:33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</row>
    <row r="1009" spans="1:33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</row>
  </sheetData>
  <mergeCells count="17">
    <mergeCell ref="D2:E2"/>
    <mergeCell ref="B200:B202"/>
    <mergeCell ref="C200:C202"/>
    <mergeCell ref="D200:D202"/>
    <mergeCell ref="E200:E202"/>
    <mergeCell ref="H200:K200"/>
    <mergeCell ref="L200:L201"/>
    <mergeCell ref="B215:B217"/>
    <mergeCell ref="C215:C217"/>
    <mergeCell ref="D215:D217"/>
    <mergeCell ref="E215:E217"/>
    <mergeCell ref="F215:F216"/>
    <mergeCell ref="G215:G216"/>
    <mergeCell ref="H215:K215"/>
    <mergeCell ref="L215:L216"/>
    <mergeCell ref="F200:F201"/>
    <mergeCell ref="G200:G201"/>
  </mergeCells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84"/>
  <sheetViews>
    <sheetView workbookViewId="0">
      <selection activeCell="H10" sqref="H10"/>
    </sheetView>
  </sheetViews>
  <sheetFormatPr defaultColWidth="14.42578125" defaultRowHeight="15" customHeight="1"/>
  <cols>
    <col min="1" max="1" width="3.42578125" customWidth="1"/>
    <col min="2" max="2" width="3.28515625" customWidth="1"/>
    <col min="3" max="3" width="49" customWidth="1"/>
    <col min="4" max="11" width="12.28515625" customWidth="1"/>
    <col min="12" max="12" width="5.85546875" customWidth="1"/>
    <col min="13" max="14" width="11.140625" customWidth="1"/>
    <col min="15" max="26" width="9.140625" customWidth="1"/>
  </cols>
  <sheetData>
    <row r="1" spans="1:26" ht="14.25" customHeight="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7.25" customHeight="1">
      <c r="A2" s="16"/>
      <c r="B2" s="2"/>
      <c r="C2" s="3" t="s">
        <v>0</v>
      </c>
      <c r="D2" s="974" t="s">
        <v>1</v>
      </c>
      <c r="E2" s="975"/>
      <c r="F2" s="363"/>
      <c r="G2" s="363"/>
      <c r="H2" s="363"/>
      <c r="I2" s="363"/>
      <c r="J2" s="363"/>
      <c r="K2" s="363"/>
      <c r="L2" s="363"/>
      <c r="M2" s="363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4.25" customHeight="1">
      <c r="A3" s="16"/>
      <c r="B3" s="4"/>
      <c r="C3" s="5"/>
      <c r="D3" s="6" t="s">
        <v>2</v>
      </c>
      <c r="E3" s="7" t="s">
        <v>3</v>
      </c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39" customHeight="1">
      <c r="A4" s="16"/>
      <c r="B4" s="8">
        <v>1</v>
      </c>
      <c r="C4" s="9" t="s">
        <v>4</v>
      </c>
      <c r="D4" s="6">
        <v>0</v>
      </c>
      <c r="E4" s="7" t="s">
        <v>5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39" customHeight="1">
      <c r="A5" s="16"/>
      <c r="B5" s="8">
        <v>2</v>
      </c>
      <c r="C5" s="9" t="s">
        <v>6</v>
      </c>
      <c r="D5" s="6"/>
      <c r="E5" s="7" t="s">
        <v>5</v>
      </c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39" customHeight="1">
      <c r="A6" s="16"/>
      <c r="B6" s="10">
        <v>3</v>
      </c>
      <c r="C6" s="11" t="s">
        <v>7</v>
      </c>
      <c r="D6" s="12">
        <v>123.12</v>
      </c>
      <c r="E6" s="13" t="s">
        <v>8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4.25" customHeight="1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.25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4.25" customHeight="1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4.25" customHeight="1">
      <c r="A10" s="16"/>
      <c r="B10" s="15" t="s">
        <v>9</v>
      </c>
      <c r="C10" s="16"/>
      <c r="D10" s="16"/>
      <c r="E10" s="1"/>
      <c r="F10" s="1"/>
      <c r="G10" s="1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4.25" customHeight="1">
      <c r="A11" s="16"/>
      <c r="B11" s="17" t="s">
        <v>10</v>
      </c>
      <c r="C11" s="17" t="s">
        <v>11</v>
      </c>
      <c r="D11" s="971" t="s">
        <v>12</v>
      </c>
      <c r="E11" s="972"/>
      <c r="F11" s="972"/>
      <c r="G11" s="973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.25" customHeight="1">
      <c r="A12" s="16"/>
      <c r="B12" s="18">
        <v>1</v>
      </c>
      <c r="C12" s="19" t="s">
        <v>13</v>
      </c>
      <c r="D12" s="971"/>
      <c r="E12" s="972"/>
      <c r="F12" s="972"/>
      <c r="G12" s="973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.25" customHeight="1">
      <c r="A13" s="16"/>
      <c r="B13" s="18">
        <v>2</v>
      </c>
      <c r="C13" s="19" t="s">
        <v>14</v>
      </c>
      <c r="D13" s="971"/>
      <c r="E13" s="972"/>
      <c r="F13" s="972"/>
      <c r="G13" s="973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.25" customHeight="1">
      <c r="A14" s="16"/>
      <c r="B14" s="18">
        <v>3</v>
      </c>
      <c r="C14" s="19" t="s">
        <v>16</v>
      </c>
      <c r="D14" s="971"/>
      <c r="E14" s="972"/>
      <c r="F14" s="972"/>
      <c r="G14" s="973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.25" customHeight="1">
      <c r="A15" s="16"/>
      <c r="B15" s="18">
        <v>4</v>
      </c>
      <c r="C15" s="19" t="s">
        <v>18</v>
      </c>
      <c r="D15" s="971"/>
      <c r="E15" s="972"/>
      <c r="F15" s="972"/>
      <c r="G15" s="973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8.5" customHeight="1">
      <c r="A16" s="16"/>
      <c r="B16" s="18">
        <v>5</v>
      </c>
      <c r="C16" s="19" t="s">
        <v>20</v>
      </c>
      <c r="D16" s="971"/>
      <c r="E16" s="972"/>
      <c r="F16" s="972"/>
      <c r="G16" s="973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.25" customHeight="1">
      <c r="A17" s="16"/>
      <c r="B17" s="18">
        <v>6</v>
      </c>
      <c r="C17" s="19" t="s">
        <v>22</v>
      </c>
      <c r="D17" s="971"/>
      <c r="E17" s="972"/>
      <c r="F17" s="972"/>
      <c r="G17" s="973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4.2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.2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.25" customHeight="1">
      <c r="A20" s="16"/>
      <c r="B20" s="16"/>
      <c r="C20" s="155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.25" customHeight="1">
      <c r="A21" s="16"/>
      <c r="B21" s="16"/>
      <c r="C21" s="164" t="s">
        <v>1399</v>
      </c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.25" customHeight="1">
      <c r="A22" s="16"/>
      <c r="B22" s="60" t="s">
        <v>10</v>
      </c>
      <c r="C22" s="60" t="s">
        <v>11</v>
      </c>
      <c r="D22" s="60" t="s">
        <v>1400</v>
      </c>
      <c r="E22" s="270">
        <v>2017</v>
      </c>
      <c r="F22" s="270">
        <v>2018</v>
      </c>
      <c r="G22" s="270">
        <v>2019</v>
      </c>
      <c r="H22" s="270">
        <v>2020</v>
      </c>
      <c r="I22" s="270">
        <v>2021</v>
      </c>
      <c r="J22" s="270">
        <v>2022</v>
      </c>
      <c r="K22" s="270">
        <v>2023</v>
      </c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.25" customHeight="1">
      <c r="A23" s="16"/>
      <c r="B23" s="60">
        <v>1</v>
      </c>
      <c r="C23" s="19" t="s">
        <v>1401</v>
      </c>
      <c r="D23" s="60" t="s">
        <v>70</v>
      </c>
      <c r="E23" s="364"/>
      <c r="F23" s="364"/>
      <c r="G23" s="364"/>
      <c r="H23" s="364"/>
      <c r="I23" s="364"/>
      <c r="J23" s="364"/>
      <c r="K23" s="364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.25" customHeight="1">
      <c r="A24" s="16"/>
      <c r="B24" s="60">
        <v>2</v>
      </c>
      <c r="C24" s="19" t="s">
        <v>1402</v>
      </c>
      <c r="D24" s="60" t="s">
        <v>1403</v>
      </c>
      <c r="E24" s="60"/>
      <c r="F24" s="60"/>
      <c r="G24" s="60"/>
      <c r="H24" s="60"/>
      <c r="I24" s="60"/>
      <c r="J24" s="60"/>
      <c r="K24" s="60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4.25" customHeight="1">
      <c r="A25" s="16"/>
      <c r="B25" s="60">
        <v>3</v>
      </c>
      <c r="C25" s="287" t="s">
        <v>1404</v>
      </c>
      <c r="D25" s="365" t="s">
        <v>1405</v>
      </c>
      <c r="E25" s="366"/>
      <c r="F25" s="366"/>
      <c r="G25" s="366"/>
      <c r="H25" s="366"/>
      <c r="I25" s="366"/>
      <c r="J25" s="366"/>
      <c r="K25" s="36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4.25" customHeight="1">
      <c r="A26" s="16"/>
      <c r="B26" s="60">
        <v>4</v>
      </c>
      <c r="C26" s="367" t="s">
        <v>1406</v>
      </c>
      <c r="D26" s="368" t="s">
        <v>32</v>
      </c>
      <c r="E26" s="366"/>
      <c r="F26" s="366"/>
      <c r="G26" s="366"/>
      <c r="H26" s="366"/>
      <c r="I26" s="366"/>
      <c r="J26" s="366"/>
      <c r="K26" s="36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4.25" customHeight="1">
      <c r="A27" s="16"/>
      <c r="B27" s="230" t="s">
        <v>1407</v>
      </c>
      <c r="C27" s="19" t="s">
        <v>1408</v>
      </c>
      <c r="D27" s="18" t="s">
        <v>32</v>
      </c>
      <c r="E27" s="366"/>
      <c r="F27" s="366"/>
      <c r="G27" s="366"/>
      <c r="H27" s="366"/>
      <c r="I27" s="366"/>
      <c r="J27" s="366"/>
      <c r="K27" s="36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4.25" customHeight="1">
      <c r="A28" s="16"/>
      <c r="B28" s="230" t="s">
        <v>1407</v>
      </c>
      <c r="C28" s="19" t="s">
        <v>1409</v>
      </c>
      <c r="D28" s="18" t="s">
        <v>32</v>
      </c>
      <c r="E28" s="366"/>
      <c r="F28" s="366"/>
      <c r="G28" s="366"/>
      <c r="H28" s="366"/>
      <c r="I28" s="366"/>
      <c r="J28" s="366"/>
      <c r="K28" s="36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4.25" customHeight="1">
      <c r="A29" s="16"/>
      <c r="B29" s="230" t="s">
        <v>1407</v>
      </c>
      <c r="C29" s="19" t="s">
        <v>1410</v>
      </c>
      <c r="D29" s="18" t="s">
        <v>32</v>
      </c>
      <c r="E29" s="366"/>
      <c r="F29" s="366"/>
      <c r="G29" s="366"/>
      <c r="H29" s="366"/>
      <c r="I29" s="366"/>
      <c r="J29" s="366"/>
      <c r="K29" s="36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4.25" customHeight="1">
      <c r="A30" s="16"/>
      <c r="B30" s="230" t="s">
        <v>1407</v>
      </c>
      <c r="C30" s="19" t="s">
        <v>1411</v>
      </c>
      <c r="D30" s="18" t="s">
        <v>32</v>
      </c>
      <c r="E30" s="366"/>
      <c r="F30" s="366"/>
      <c r="G30" s="366"/>
      <c r="H30" s="366"/>
      <c r="I30" s="366"/>
      <c r="J30" s="366"/>
      <c r="K30" s="36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4.25" customHeight="1">
      <c r="A31" s="16"/>
      <c r="B31" s="230" t="s">
        <v>1407</v>
      </c>
      <c r="C31" s="19" t="s">
        <v>1412</v>
      </c>
      <c r="D31" s="18" t="s">
        <v>32</v>
      </c>
      <c r="E31" s="366"/>
      <c r="F31" s="366"/>
      <c r="G31" s="366"/>
      <c r="H31" s="366"/>
      <c r="I31" s="366"/>
      <c r="J31" s="366"/>
      <c r="K31" s="36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4.25" customHeight="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4.25" customHeight="1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.25" customHeight="1">
      <c r="A34" s="16"/>
      <c r="B34" s="16" t="s">
        <v>1413</v>
      </c>
      <c r="C34" s="15" t="s">
        <v>1414</v>
      </c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.25" customHeight="1">
      <c r="A35" s="16"/>
      <c r="B35" s="16"/>
      <c r="C35" s="369" t="s">
        <v>1415</v>
      </c>
      <c r="D35" s="363"/>
      <c r="E35" s="363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6"/>
      <c r="B36" s="16"/>
      <c r="C36" s="370" t="s">
        <v>1416</v>
      </c>
      <c r="D36" s="371" t="s">
        <v>1417</v>
      </c>
      <c r="E36" s="5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4.25" customHeight="1">
      <c r="A37" s="16"/>
      <c r="B37" s="16"/>
      <c r="C37" s="5"/>
      <c r="D37" s="5"/>
      <c r="E37" s="5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4.25" customHeight="1">
      <c r="A38" s="16"/>
      <c r="B38" s="16"/>
      <c r="C38" s="372" t="s">
        <v>1418</v>
      </c>
      <c r="D38" s="371" t="s">
        <v>1403</v>
      </c>
      <c r="E38" s="371">
        <v>245</v>
      </c>
      <c r="F38" s="16"/>
      <c r="G38" s="16"/>
      <c r="H38" s="16"/>
      <c r="I38" s="16"/>
      <c r="J38" s="16"/>
      <c r="K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4.25" customHeight="1">
      <c r="A39" s="16"/>
      <c r="B39" s="16"/>
      <c r="C39" s="373" t="s">
        <v>1419</v>
      </c>
      <c r="D39" s="5" t="s">
        <v>1403</v>
      </c>
      <c r="E39" s="5">
        <v>407</v>
      </c>
      <c r="F39" s="16"/>
      <c r="G39" s="16"/>
      <c r="H39" s="16"/>
      <c r="I39" s="16"/>
      <c r="J39" s="16"/>
      <c r="K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4.25" customHeight="1">
      <c r="A40" s="16"/>
      <c r="B40" s="16"/>
      <c r="C40" s="373" t="s">
        <v>1420</v>
      </c>
      <c r="D40" s="5" t="s">
        <v>1403</v>
      </c>
      <c r="E40" s="5">
        <v>314</v>
      </c>
      <c r="F40" s="16"/>
      <c r="G40" s="16"/>
      <c r="H40" s="16"/>
      <c r="I40" s="16"/>
      <c r="J40" s="16"/>
      <c r="K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4.25" customHeight="1">
      <c r="A41" s="16"/>
      <c r="B41" s="16"/>
      <c r="C41" s="373" t="s">
        <v>1421</v>
      </c>
      <c r="D41" s="5" t="s">
        <v>1403</v>
      </c>
      <c r="E41" s="5">
        <v>311</v>
      </c>
      <c r="F41" s="16"/>
      <c r="G41" s="16"/>
      <c r="H41" s="16"/>
      <c r="I41" s="16"/>
      <c r="J41" s="16"/>
      <c r="K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4.25" customHeight="1">
      <c r="A42" s="16"/>
      <c r="B42" s="16"/>
      <c r="C42" s="373" t="s">
        <v>1422</v>
      </c>
      <c r="D42" s="5" t="s">
        <v>1403</v>
      </c>
      <c r="E42" s="5">
        <v>300</v>
      </c>
      <c r="F42" s="16"/>
      <c r="G42" s="16"/>
      <c r="H42" s="16"/>
      <c r="I42" s="16"/>
      <c r="J42" s="16"/>
      <c r="K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4.25" customHeight="1">
      <c r="A43" s="16"/>
      <c r="B43" s="16"/>
      <c r="C43" s="373" t="s">
        <v>1423</v>
      </c>
      <c r="D43" s="5" t="s">
        <v>1403</v>
      </c>
      <c r="E43" s="5">
        <v>271</v>
      </c>
      <c r="F43" s="16"/>
      <c r="G43" s="16"/>
      <c r="H43" s="16"/>
      <c r="I43" s="16"/>
      <c r="J43" s="16"/>
      <c r="K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4.25" customHeight="1">
      <c r="A44" s="16"/>
      <c r="B44" s="16"/>
      <c r="C44" s="373" t="s">
        <v>1424</v>
      </c>
      <c r="D44" s="5" t="s">
        <v>1403</v>
      </c>
      <c r="E44" s="5">
        <v>269</v>
      </c>
      <c r="F44" s="16"/>
      <c r="G44" s="16"/>
      <c r="H44" s="16"/>
      <c r="I44" s="16"/>
      <c r="J44" s="16"/>
      <c r="K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4.25" customHeight="1">
      <c r="A45" s="16"/>
      <c r="B45" s="16"/>
      <c r="C45" s="373" t="s">
        <v>1425</v>
      </c>
      <c r="D45" s="5" t="s">
        <v>1403</v>
      </c>
      <c r="E45" s="5" t="s">
        <v>1426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4.25" customHeight="1">
      <c r="A46" s="16"/>
      <c r="B46" s="16"/>
      <c r="C46" s="373" t="s">
        <v>1427</v>
      </c>
      <c r="D46" s="5" t="s">
        <v>1403</v>
      </c>
      <c r="E46" s="5" t="s">
        <v>1426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4.25" customHeight="1">
      <c r="A47" s="16"/>
      <c r="B47" s="16"/>
      <c r="C47" s="373" t="s">
        <v>1428</v>
      </c>
      <c r="D47" s="5" t="s">
        <v>1403</v>
      </c>
      <c r="E47" s="5">
        <v>245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4.25" customHeight="1">
      <c r="A48" s="16"/>
      <c r="B48" s="16"/>
      <c r="C48" s="373" t="s">
        <v>1429</v>
      </c>
      <c r="D48" s="5" t="s">
        <v>1403</v>
      </c>
      <c r="E48" s="5">
        <v>245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4.25" customHeight="1">
      <c r="A49" s="16"/>
      <c r="B49" s="16"/>
      <c r="C49" s="373" t="s">
        <v>1430</v>
      </c>
      <c r="D49" s="5" t="s">
        <v>1403</v>
      </c>
      <c r="E49" s="5" t="s">
        <v>1431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4.25" customHeight="1">
      <c r="A50" s="16"/>
      <c r="B50" s="16"/>
      <c r="C50" s="373" t="s">
        <v>1432</v>
      </c>
      <c r="D50" s="5" t="s">
        <v>1403</v>
      </c>
      <c r="E50" s="5" t="s">
        <v>1431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4.25" customHeight="1">
      <c r="A51" s="16"/>
      <c r="B51" s="16"/>
      <c r="C51" s="373" t="s">
        <v>1433</v>
      </c>
      <c r="D51" s="5" t="s">
        <v>1403</v>
      </c>
      <c r="E51" s="5" t="s">
        <v>1431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4.25" customHeight="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4.25" customHeight="1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4.25" customHeight="1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4.2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4.25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4.25" customHeight="1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4.25" customHeight="1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4.25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4.25" customHeight="1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4.25" customHeight="1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4.25" customHeight="1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4.25" customHeight="1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4.25" customHeight="1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4.25" customHeight="1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4.25" customHeight="1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4.25" customHeight="1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4.25" customHeight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4.25" customHeight="1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4.25" customHeight="1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4.25" customHeight="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4.2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</sheetData>
  <mergeCells count="8">
    <mergeCell ref="D15:G15"/>
    <mergeCell ref="D16:G16"/>
    <mergeCell ref="D17:G17"/>
    <mergeCell ref="D2:E2"/>
    <mergeCell ref="D11:G11"/>
    <mergeCell ref="D12:G12"/>
    <mergeCell ref="D13:G13"/>
    <mergeCell ref="D14:G14"/>
  </mergeCells>
  <hyperlinks>
    <hyperlink ref="C35" r:id="rId1"/>
  </hyperlinks>
  <pageMargins left="0.7" right="0.7" top="0.75" bottom="0.75" header="0" footer="0"/>
  <pageSetup orientation="landscape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G1003"/>
  <sheetViews>
    <sheetView workbookViewId="0"/>
  </sheetViews>
  <sheetFormatPr defaultColWidth="14.42578125" defaultRowHeight="15" customHeight="1" outlineLevelRow="1"/>
  <cols>
    <col min="1" max="1" width="8.42578125" customWidth="1"/>
    <col min="2" max="2" width="5.28515625" customWidth="1"/>
    <col min="3" max="3" width="55.7109375" customWidth="1"/>
    <col min="4" max="11" width="16.28515625" customWidth="1"/>
    <col min="12" max="13" width="15" customWidth="1"/>
    <col min="14" max="14" width="13.42578125" customWidth="1"/>
    <col min="15" max="15" width="14.140625" customWidth="1"/>
    <col min="16" max="16" width="13.7109375" customWidth="1"/>
    <col min="17" max="17" width="12.85546875" customWidth="1"/>
    <col min="18" max="18" width="14.140625" customWidth="1"/>
    <col min="19" max="20" width="12.85546875" customWidth="1"/>
    <col min="21" max="21" width="15.7109375" customWidth="1"/>
    <col min="24" max="24" width="12.85546875" customWidth="1"/>
    <col min="25" max="25" width="11.7109375" customWidth="1"/>
    <col min="26" max="32" width="12.28515625" customWidth="1"/>
    <col min="33" max="33" width="14.28515625" customWidth="1"/>
  </cols>
  <sheetData>
    <row r="1" spans="1:33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5" customHeight="1">
      <c r="A2" s="1"/>
      <c r="B2" s="2"/>
      <c r="C2" s="3" t="s">
        <v>0</v>
      </c>
      <c r="D2" s="974" t="s">
        <v>1</v>
      </c>
      <c r="E2" s="97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5" customHeight="1">
      <c r="A3" s="1"/>
      <c r="B3" s="4"/>
      <c r="C3" s="5"/>
      <c r="D3" s="6" t="s">
        <v>2</v>
      </c>
      <c r="E3" s="7" t="s">
        <v>3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33.75" customHeight="1">
      <c r="A4" s="1"/>
      <c r="B4" s="8">
        <v>1</v>
      </c>
      <c r="C4" s="9" t="s">
        <v>4</v>
      </c>
      <c r="D4" s="6">
        <v>0</v>
      </c>
      <c r="E4" s="7" t="s">
        <v>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33.75" customHeight="1">
      <c r="A5" s="1"/>
      <c r="B5" s="8">
        <v>2</v>
      </c>
      <c r="C5" s="9" t="s">
        <v>6</v>
      </c>
      <c r="D5" s="6"/>
      <c r="E5" s="7" t="s">
        <v>5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ht="33.75" customHeight="1">
      <c r="A6" s="1"/>
      <c r="B6" s="10">
        <v>3</v>
      </c>
      <c r="C6" s="11" t="s">
        <v>7</v>
      </c>
      <c r="D6" s="12">
        <v>123.12</v>
      </c>
      <c r="E6" s="13" t="s">
        <v>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</row>
    <row r="9" spans="1:33">
      <c r="A9" s="16"/>
      <c r="B9" s="15" t="s">
        <v>9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</row>
    <row r="10" spans="1:33" ht="25.5">
      <c r="A10" s="22"/>
      <c r="B10" s="17" t="s">
        <v>10</v>
      </c>
      <c r="C10" s="17" t="s">
        <v>12</v>
      </c>
      <c r="D10" s="60" t="s">
        <v>1068</v>
      </c>
      <c r="E10" s="60" t="s">
        <v>1069</v>
      </c>
      <c r="F10" s="60" t="s">
        <v>1070</v>
      </c>
      <c r="G10" s="60" t="s">
        <v>1071</v>
      </c>
      <c r="H10" s="60" t="s">
        <v>1072</v>
      </c>
      <c r="I10" s="60" t="s">
        <v>1073</v>
      </c>
      <c r="J10" s="60" t="s">
        <v>1074</v>
      </c>
      <c r="K10" s="60" t="s">
        <v>1075</v>
      </c>
      <c r="L10" s="60" t="s">
        <v>1076</v>
      </c>
      <c r="M10" s="60" t="s">
        <v>1077</v>
      </c>
      <c r="N10" s="16"/>
      <c r="O10" s="16"/>
      <c r="P10" s="1"/>
      <c r="Q10" s="1"/>
      <c r="R10" s="1"/>
      <c r="S10" s="1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</row>
    <row r="11" spans="1:33">
      <c r="A11" s="16"/>
      <c r="B11" s="60">
        <v>1</v>
      </c>
      <c r="C11" s="190" t="s">
        <v>1078</v>
      </c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16"/>
      <c r="O11" s="16"/>
      <c r="P11" s="1"/>
      <c r="Q11" s="1"/>
      <c r="R11" s="1"/>
      <c r="S11" s="1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</row>
    <row r="12" spans="1:33">
      <c r="A12" s="16"/>
      <c r="B12" s="60">
        <v>2</v>
      </c>
      <c r="C12" s="190" t="s">
        <v>1079</v>
      </c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16"/>
      <c r="O12" s="16"/>
      <c r="P12" s="1"/>
      <c r="Q12" s="1"/>
      <c r="R12" s="1"/>
      <c r="S12" s="1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</row>
    <row r="13" spans="1:33">
      <c r="A13" s="16"/>
      <c r="B13" s="60">
        <v>3</v>
      </c>
      <c r="C13" s="190" t="s">
        <v>560</v>
      </c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16"/>
      <c r="O13" s="16"/>
      <c r="P13" s="1"/>
      <c r="Q13" s="1"/>
      <c r="R13" s="1"/>
      <c r="S13" s="1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</row>
    <row r="14" spans="1:33">
      <c r="A14" s="16"/>
      <c r="B14" s="60">
        <v>4</v>
      </c>
      <c r="C14" s="190" t="s">
        <v>561</v>
      </c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16"/>
      <c r="O14" s="16"/>
      <c r="P14" s="1"/>
      <c r="Q14" s="1"/>
      <c r="R14" s="1"/>
      <c r="S14" s="1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</row>
    <row r="15" spans="1:33">
      <c r="A15" s="16"/>
      <c r="B15" s="60">
        <v>5</v>
      </c>
      <c r="C15" s="190" t="s">
        <v>14</v>
      </c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16"/>
      <c r="O15" s="16"/>
      <c r="P15" s="1"/>
      <c r="Q15" s="1"/>
      <c r="R15" s="1"/>
      <c r="S15" s="1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</row>
    <row r="16" spans="1:33">
      <c r="A16" s="16"/>
      <c r="B16" s="60">
        <v>6</v>
      </c>
      <c r="C16" s="190" t="s">
        <v>563</v>
      </c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16"/>
      <c r="O16" s="16"/>
      <c r="P16" s="1"/>
      <c r="Q16" s="1"/>
      <c r="R16" s="1"/>
      <c r="S16" s="1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</row>
    <row r="17" spans="1:33">
      <c r="A17" s="16"/>
      <c r="B17" s="60">
        <v>7</v>
      </c>
      <c r="C17" s="190" t="s">
        <v>18</v>
      </c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16"/>
      <c r="O17" s="16"/>
      <c r="P17" s="1"/>
      <c r="Q17" s="1"/>
      <c r="R17" s="1"/>
      <c r="S17" s="1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</row>
    <row r="18" spans="1:33">
      <c r="A18" s="16"/>
      <c r="B18" s="60">
        <v>8</v>
      </c>
      <c r="C18" s="190" t="s">
        <v>20</v>
      </c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16"/>
      <c r="O18" s="16"/>
      <c r="P18" s="1"/>
      <c r="Q18" s="1"/>
      <c r="R18" s="1"/>
      <c r="S18" s="1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1:33">
      <c r="A19" s="16"/>
      <c r="B19" s="16"/>
      <c r="C19" s="16"/>
      <c r="D19" s="16"/>
      <c r="E19" s="16"/>
      <c r="F19" s="16"/>
      <c r="G19" s="16"/>
      <c r="H19" s="1"/>
      <c r="I19" s="1"/>
      <c r="J19" s="16"/>
      <c r="K19" s="16"/>
      <c r="L19" s="16"/>
      <c r="M19" s="16"/>
      <c r="N19" s="16"/>
      <c r="O19" s="16"/>
      <c r="P19" s="1"/>
      <c r="Q19" s="1"/>
      <c r="R19" s="1"/>
      <c r="S19" s="1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1:33">
      <c r="A20" s="16"/>
      <c r="B20" s="16"/>
      <c r="C20" s="16"/>
      <c r="D20" s="16"/>
      <c r="E20" s="16"/>
      <c r="F20" s="16"/>
      <c r="G20" s="16"/>
      <c r="H20" s="1"/>
      <c r="I20" s="1"/>
      <c r="J20" s="16"/>
      <c r="K20" s="16"/>
      <c r="L20" s="16"/>
      <c r="M20" s="16"/>
      <c r="N20" s="16"/>
      <c r="O20" s="16"/>
      <c r="P20" s="1"/>
      <c r="Q20" s="1"/>
      <c r="R20" s="1"/>
      <c r="S20" s="1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</row>
    <row r="21" spans="1:33" ht="15.75" customHeight="1">
      <c r="A21" s="281" t="s">
        <v>94</v>
      </c>
      <c r="B21" s="281" t="s">
        <v>95</v>
      </c>
      <c r="C21" s="282" t="s">
        <v>96</v>
      </c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</row>
    <row r="22" spans="1:33" ht="15.75" customHeight="1" outlineLevel="1">
      <c r="A22" s="235"/>
      <c r="B22" s="235"/>
      <c r="C22" s="318"/>
      <c r="D22" s="319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</row>
    <row r="23" spans="1:33" ht="15.75" customHeight="1" outlineLevel="1">
      <c r="A23" s="164" t="s">
        <v>24</v>
      </c>
      <c r="B23" s="15" t="s">
        <v>1080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65"/>
      <c r="AG23" s="16"/>
    </row>
    <row r="24" spans="1:33" ht="82.5" customHeight="1" outlineLevel="1">
      <c r="A24" s="16"/>
      <c r="B24" s="60" t="s">
        <v>10</v>
      </c>
      <c r="C24" s="60" t="s">
        <v>1081</v>
      </c>
      <c r="D24" s="188" t="s">
        <v>1082</v>
      </c>
      <c r="E24" s="188" t="s">
        <v>1083</v>
      </c>
      <c r="F24" s="188" t="s">
        <v>1084</v>
      </c>
      <c r="G24" s="188" t="s">
        <v>1085</v>
      </c>
      <c r="H24" s="188" t="s">
        <v>1086</v>
      </c>
      <c r="I24" s="188" t="s">
        <v>1087</v>
      </c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</row>
    <row r="25" spans="1:33" ht="15.75" customHeight="1" outlineLevel="1">
      <c r="A25" s="16"/>
      <c r="B25" s="60"/>
      <c r="C25" s="320" t="s">
        <v>1088</v>
      </c>
      <c r="D25" s="60"/>
      <c r="E25" s="60"/>
      <c r="F25" s="60"/>
      <c r="G25" s="60"/>
      <c r="H25" s="60"/>
      <c r="I25" s="60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</row>
    <row r="26" spans="1:33" ht="15.75" customHeight="1" outlineLevel="1">
      <c r="A26" s="16"/>
      <c r="B26" s="60">
        <v>1</v>
      </c>
      <c r="C26" s="19" t="s">
        <v>1089</v>
      </c>
      <c r="D26" s="60"/>
      <c r="E26" s="60"/>
      <c r="F26" s="60"/>
      <c r="G26" s="60"/>
      <c r="H26" s="60"/>
      <c r="I26" s="60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</row>
    <row r="27" spans="1:33" ht="15.75" customHeight="1" outlineLevel="1">
      <c r="A27" s="16"/>
      <c r="B27" s="60"/>
      <c r="C27" s="216" t="s">
        <v>1090</v>
      </c>
      <c r="D27" s="60"/>
      <c r="E27" s="60"/>
      <c r="F27" s="60"/>
      <c r="G27" s="60"/>
      <c r="H27" s="60"/>
      <c r="I27" s="60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</row>
    <row r="28" spans="1:33" ht="15.75" customHeight="1" outlineLevel="1">
      <c r="A28" s="16"/>
      <c r="B28" s="60"/>
      <c r="C28" s="216" t="s">
        <v>693</v>
      </c>
      <c r="D28" s="60"/>
      <c r="E28" s="60"/>
      <c r="F28" s="60"/>
      <c r="G28" s="60"/>
      <c r="H28" s="60"/>
      <c r="I28" s="60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</row>
    <row r="29" spans="1:33" ht="15.75" customHeight="1" outlineLevel="1">
      <c r="A29" s="16"/>
      <c r="B29" s="60">
        <v>2</v>
      </c>
      <c r="C29" s="19" t="s">
        <v>1091</v>
      </c>
      <c r="D29" s="60"/>
      <c r="E29" s="60" t="s">
        <v>5</v>
      </c>
      <c r="F29" s="60"/>
      <c r="G29" s="60"/>
      <c r="H29" s="60"/>
      <c r="I29" s="60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</row>
    <row r="30" spans="1:33" ht="15.75" customHeight="1" outlineLevel="1">
      <c r="A30" s="16"/>
      <c r="B30" s="60">
        <v>3</v>
      </c>
      <c r="C30" s="19" t="s">
        <v>1092</v>
      </c>
      <c r="D30" s="60"/>
      <c r="E30" s="60"/>
      <c r="F30" s="60"/>
      <c r="G30" s="60"/>
      <c r="H30" s="60"/>
      <c r="I30" s="60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</row>
    <row r="31" spans="1:33" ht="15.75" customHeight="1" outlineLevel="1">
      <c r="A31" s="16"/>
      <c r="B31" s="60">
        <v>4</v>
      </c>
      <c r="C31" s="19" t="s">
        <v>1093</v>
      </c>
      <c r="D31" s="60"/>
      <c r="E31" s="60" t="s">
        <v>5</v>
      </c>
      <c r="F31" s="60"/>
      <c r="G31" s="60"/>
      <c r="H31" s="60"/>
      <c r="I31" s="60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</row>
    <row r="32" spans="1:33" ht="15.75" customHeight="1" outlineLevel="1">
      <c r="A32" s="16"/>
      <c r="B32" s="60">
        <v>5</v>
      </c>
      <c r="C32" s="19" t="s">
        <v>1094</v>
      </c>
      <c r="D32" s="60"/>
      <c r="E32" s="60" t="s">
        <v>5</v>
      </c>
      <c r="F32" s="60"/>
      <c r="G32" s="60"/>
      <c r="H32" s="60"/>
      <c r="I32" s="60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</row>
    <row r="33" spans="1:33" ht="15.75" customHeight="1" outlineLevel="1">
      <c r="A33" s="16"/>
      <c r="B33" s="60">
        <v>6</v>
      </c>
      <c r="C33" s="19" t="s">
        <v>1095</v>
      </c>
      <c r="D33" s="60"/>
      <c r="E33" s="60" t="s">
        <v>5</v>
      </c>
      <c r="F33" s="60"/>
      <c r="G33" s="60"/>
      <c r="H33" s="60"/>
      <c r="I33" s="60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</row>
    <row r="34" spans="1:33" ht="15.75" customHeight="1" outlineLevel="1">
      <c r="A34" s="16"/>
      <c r="B34" s="60">
        <v>7</v>
      </c>
      <c r="C34" s="19" t="s">
        <v>1096</v>
      </c>
      <c r="D34" s="60"/>
      <c r="E34" s="60" t="s">
        <v>5</v>
      </c>
      <c r="F34" s="60"/>
      <c r="G34" s="60"/>
      <c r="H34" s="60"/>
      <c r="I34" s="60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</row>
    <row r="35" spans="1:33" ht="15.75" customHeight="1" outlineLevel="1">
      <c r="A35" s="16"/>
      <c r="B35" s="16"/>
      <c r="C35" s="16"/>
      <c r="D35" s="16"/>
      <c r="E35" s="16"/>
      <c r="F35" s="16"/>
      <c r="G35" s="16"/>
      <c r="H35" s="1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</row>
    <row r="36" spans="1:33" ht="15.75" customHeight="1" outlineLevel="1">
      <c r="A36" s="16"/>
      <c r="B36" s="16"/>
      <c r="C36" s="16"/>
      <c r="D36" s="16"/>
      <c r="E36" s="16"/>
      <c r="F36" s="16"/>
      <c r="G36" s="16"/>
      <c r="H36" s="16"/>
      <c r="I36" s="1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</row>
    <row r="37" spans="1:33" ht="15.75" customHeight="1">
      <c r="A37" s="119" t="s">
        <v>94</v>
      </c>
      <c r="B37" s="119" t="s">
        <v>223</v>
      </c>
      <c r="C37" s="120" t="s">
        <v>224</v>
      </c>
      <c r="D37" s="121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</row>
    <row r="38" spans="1:33" ht="15.75" customHeight="1" outlineLevel="1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</row>
    <row r="39" spans="1:33" ht="15.75" customHeight="1" outlineLevel="1">
      <c r="A39" s="164" t="s">
        <v>35</v>
      </c>
      <c r="B39" s="15" t="s">
        <v>1097</v>
      </c>
      <c r="C39" s="16"/>
      <c r="D39" s="65"/>
      <c r="E39" s="65"/>
      <c r="F39" s="321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</row>
    <row r="40" spans="1:33" ht="15.75" customHeight="1" outlineLevel="1">
      <c r="A40" s="16"/>
      <c r="B40" s="60" t="s">
        <v>10</v>
      </c>
      <c r="C40" s="60" t="s">
        <v>12</v>
      </c>
      <c r="D40" s="60" t="s">
        <v>26</v>
      </c>
      <c r="E40" s="60">
        <v>2017</v>
      </c>
      <c r="F40" s="60">
        <v>2018</v>
      </c>
      <c r="G40" s="60">
        <v>2019</v>
      </c>
      <c r="H40" s="60">
        <v>2020</v>
      </c>
      <c r="I40" s="60">
        <v>2021</v>
      </c>
      <c r="J40" s="60">
        <v>2022</v>
      </c>
      <c r="K40" s="60">
        <v>2023</v>
      </c>
      <c r="L40" s="1"/>
      <c r="M40" s="1"/>
      <c r="N40" s="1"/>
      <c r="O40" s="1"/>
      <c r="P40" s="1"/>
      <c r="Q40" s="1"/>
      <c r="R40" s="1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</row>
    <row r="41" spans="1:33" ht="15.75" customHeight="1" outlineLevel="1">
      <c r="A41" s="16"/>
      <c r="B41" s="60"/>
      <c r="C41" s="320" t="s">
        <v>1088</v>
      </c>
      <c r="D41" s="60"/>
      <c r="E41" s="60"/>
      <c r="F41" s="60"/>
      <c r="G41" s="60"/>
      <c r="H41" s="60"/>
      <c r="I41" s="60"/>
      <c r="J41" s="60"/>
      <c r="K41" s="60"/>
      <c r="L41" s="1"/>
      <c r="M41" s="1"/>
      <c r="N41" s="1"/>
      <c r="O41" s="1"/>
      <c r="P41" s="1"/>
      <c r="Q41" s="1"/>
      <c r="R41" s="1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</row>
    <row r="42" spans="1:33" ht="15.75" customHeight="1" outlineLevel="1">
      <c r="A42" s="16"/>
      <c r="B42" s="60">
        <v>1</v>
      </c>
      <c r="C42" s="19" t="s">
        <v>1089</v>
      </c>
      <c r="D42" s="60" t="s">
        <v>228</v>
      </c>
      <c r="E42" s="60"/>
      <c r="F42" s="60"/>
      <c r="G42" s="60"/>
      <c r="H42" s="60"/>
      <c r="I42" s="60"/>
      <c r="J42" s="60"/>
      <c r="K42" s="60"/>
      <c r="L42" s="1"/>
      <c r="M42" s="1"/>
      <c r="N42" s="1"/>
      <c r="O42" s="1"/>
      <c r="P42" s="1"/>
      <c r="Q42" s="1"/>
      <c r="R42" s="1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</row>
    <row r="43" spans="1:33" ht="15.75" customHeight="1" outlineLevel="1">
      <c r="A43" s="16"/>
      <c r="B43" s="60"/>
      <c r="C43" s="216" t="s">
        <v>1090</v>
      </c>
      <c r="D43" s="60" t="s">
        <v>228</v>
      </c>
      <c r="E43" s="60"/>
      <c r="F43" s="60"/>
      <c r="G43" s="60"/>
      <c r="H43" s="60"/>
      <c r="I43" s="60"/>
      <c r="J43" s="60"/>
      <c r="K43" s="60"/>
      <c r="L43" s="1"/>
      <c r="M43" s="1"/>
      <c r="N43" s="1"/>
      <c r="O43" s="1"/>
      <c r="P43" s="1"/>
      <c r="Q43" s="1"/>
      <c r="R43" s="1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</row>
    <row r="44" spans="1:33" ht="15.75" customHeight="1" outlineLevel="1">
      <c r="A44" s="16"/>
      <c r="B44" s="60"/>
      <c r="C44" s="216" t="s">
        <v>693</v>
      </c>
      <c r="D44" s="60" t="s">
        <v>228</v>
      </c>
      <c r="E44" s="60"/>
      <c r="F44" s="60"/>
      <c r="G44" s="60"/>
      <c r="H44" s="60"/>
      <c r="I44" s="60"/>
      <c r="J44" s="60"/>
      <c r="K44" s="60"/>
      <c r="L44" s="1"/>
      <c r="M44" s="1"/>
      <c r="N44" s="1"/>
      <c r="O44" s="1"/>
      <c r="P44" s="1"/>
      <c r="Q44" s="1"/>
      <c r="R44" s="1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</row>
    <row r="45" spans="1:33" ht="15.75" customHeight="1" outlineLevel="1">
      <c r="A45" s="16"/>
      <c r="B45" s="60">
        <v>2</v>
      </c>
      <c r="C45" s="19" t="s">
        <v>1091</v>
      </c>
      <c r="D45" s="60" t="s">
        <v>228</v>
      </c>
      <c r="E45" s="60"/>
      <c r="F45" s="60"/>
      <c r="G45" s="60"/>
      <c r="H45" s="60"/>
      <c r="I45" s="60"/>
      <c r="J45" s="60"/>
      <c r="K45" s="60"/>
      <c r="L45" s="1"/>
      <c r="M45" s="1"/>
      <c r="N45" s="1"/>
      <c r="O45" s="1"/>
      <c r="P45" s="1"/>
      <c r="Q45" s="1"/>
      <c r="R45" s="1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</row>
    <row r="46" spans="1:33" ht="15.75" customHeight="1" outlineLevel="1">
      <c r="A46" s="16"/>
      <c r="B46" s="60">
        <v>3</v>
      </c>
      <c r="C46" s="19" t="s">
        <v>1092</v>
      </c>
      <c r="D46" s="60" t="s">
        <v>228</v>
      </c>
      <c r="E46" s="60"/>
      <c r="F46" s="60"/>
      <c r="G46" s="60"/>
      <c r="H46" s="60"/>
      <c r="I46" s="60"/>
      <c r="J46" s="60"/>
      <c r="K46" s="60"/>
      <c r="L46" s="1"/>
      <c r="M46" s="1"/>
      <c r="N46" s="1"/>
      <c r="O46" s="1"/>
      <c r="P46" s="1"/>
      <c r="Q46" s="1"/>
      <c r="R46" s="1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</row>
    <row r="47" spans="1:33" ht="15.75" customHeight="1" outlineLevel="1">
      <c r="A47" s="16"/>
      <c r="B47" s="60">
        <v>4</v>
      </c>
      <c r="C47" s="19" t="s">
        <v>1093</v>
      </c>
      <c r="D47" s="60" t="s">
        <v>228</v>
      </c>
      <c r="E47" s="60"/>
      <c r="F47" s="60"/>
      <c r="G47" s="60"/>
      <c r="H47" s="60"/>
      <c r="I47" s="60"/>
      <c r="J47" s="60"/>
      <c r="K47" s="60"/>
      <c r="L47" s="1"/>
      <c r="M47" s="1"/>
      <c r="N47" s="1"/>
      <c r="O47" s="1"/>
      <c r="P47" s="1"/>
      <c r="Q47" s="1"/>
      <c r="R47" s="1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</row>
    <row r="48" spans="1:33" ht="15.75" customHeight="1" outlineLevel="1">
      <c r="A48" s="16"/>
      <c r="B48" s="60">
        <v>5</v>
      </c>
      <c r="C48" s="19" t="s">
        <v>1094</v>
      </c>
      <c r="D48" s="60" t="s">
        <v>228</v>
      </c>
      <c r="E48" s="60"/>
      <c r="F48" s="60"/>
      <c r="G48" s="60"/>
      <c r="H48" s="60"/>
      <c r="I48" s="60"/>
      <c r="J48" s="60"/>
      <c r="K48" s="60"/>
      <c r="L48" s="1"/>
      <c r="M48" s="1"/>
      <c r="N48" s="1"/>
      <c r="O48" s="1"/>
      <c r="P48" s="1"/>
      <c r="Q48" s="1"/>
      <c r="R48" s="1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</row>
    <row r="49" spans="1:33" ht="15.75" customHeight="1" outlineLevel="1">
      <c r="A49" s="16"/>
      <c r="B49" s="60">
        <v>6</v>
      </c>
      <c r="C49" s="19" t="s">
        <v>1095</v>
      </c>
      <c r="D49" s="60" t="s">
        <v>228</v>
      </c>
      <c r="E49" s="60"/>
      <c r="F49" s="60"/>
      <c r="G49" s="60"/>
      <c r="H49" s="60"/>
      <c r="I49" s="60"/>
      <c r="J49" s="60"/>
      <c r="K49" s="60"/>
      <c r="L49" s="1"/>
      <c r="M49" s="1"/>
      <c r="N49" s="1"/>
      <c r="O49" s="1"/>
      <c r="P49" s="1"/>
      <c r="Q49" s="1"/>
      <c r="R49" s="1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</row>
    <row r="50" spans="1:33" ht="15.75" customHeight="1" outlineLevel="1">
      <c r="A50" s="164"/>
      <c r="B50" s="60">
        <v>7</v>
      </c>
      <c r="C50" s="19" t="s">
        <v>1098</v>
      </c>
      <c r="D50" s="60" t="s">
        <v>228</v>
      </c>
      <c r="E50" s="60"/>
      <c r="F50" s="60"/>
      <c r="G50" s="60"/>
      <c r="H50" s="60"/>
      <c r="I50" s="60"/>
      <c r="J50" s="60"/>
      <c r="K50" s="60"/>
      <c r="L50" s="1"/>
      <c r="M50" s="1"/>
      <c r="N50" s="1"/>
      <c r="O50" s="1"/>
      <c r="P50" s="1"/>
      <c r="Q50" s="1"/>
      <c r="R50" s="1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</row>
    <row r="51" spans="1:33" ht="30" customHeight="1" outlineLevel="1">
      <c r="A51" s="164"/>
      <c r="B51" s="60">
        <v>8</v>
      </c>
      <c r="C51" s="19" t="s">
        <v>1099</v>
      </c>
      <c r="D51" s="60" t="s">
        <v>228</v>
      </c>
      <c r="E51" s="60"/>
      <c r="F51" s="60"/>
      <c r="G51" s="60"/>
      <c r="H51" s="60"/>
      <c r="I51" s="60"/>
      <c r="J51" s="60"/>
      <c r="K51" s="60"/>
      <c r="L51" s="1"/>
      <c r="M51" s="1"/>
      <c r="N51" s="1"/>
      <c r="O51" s="1"/>
      <c r="P51" s="1"/>
      <c r="Q51" s="1"/>
      <c r="R51" s="1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</row>
    <row r="52" spans="1:33" ht="15.75" customHeight="1" outlineLevel="1">
      <c r="A52" s="164"/>
      <c r="B52" s="1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</row>
    <row r="53" spans="1:33" ht="15.75" customHeight="1" outlineLevel="1">
      <c r="A53" s="164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</row>
    <row r="54" spans="1:33" ht="15.75" customHeight="1">
      <c r="A54" s="295" t="s">
        <v>94</v>
      </c>
      <c r="B54" s="295" t="s">
        <v>316</v>
      </c>
      <c r="C54" s="296" t="s">
        <v>317</v>
      </c>
      <c r="D54" s="297"/>
      <c r="E54" s="297"/>
      <c r="F54" s="297"/>
      <c r="G54" s="297"/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297"/>
      <c r="T54" s="297"/>
      <c r="U54" s="297"/>
      <c r="V54" s="297"/>
      <c r="W54" s="297"/>
      <c r="X54" s="297"/>
      <c r="Y54" s="297"/>
      <c r="Z54" s="297"/>
      <c r="AA54" s="297"/>
      <c r="AB54" s="297"/>
      <c r="AC54" s="297"/>
      <c r="AD54" s="297"/>
      <c r="AE54" s="297"/>
      <c r="AF54" s="297"/>
      <c r="AG54" s="297"/>
    </row>
    <row r="55" spans="1:33" ht="15.75" customHeight="1" outlineLevel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</row>
    <row r="56" spans="1:33" ht="15.75" customHeight="1" outlineLevel="1">
      <c r="A56" s="164" t="s">
        <v>208</v>
      </c>
      <c r="B56" s="15" t="s">
        <v>1100</v>
      </c>
      <c r="C56" s="16"/>
      <c r="D56" s="16"/>
      <c r="E56" s="16"/>
      <c r="F56" s="321"/>
      <c r="G56" s="1"/>
      <c r="H56" s="16"/>
      <c r="I56" s="16"/>
      <c r="J56" s="16"/>
      <c r="K56" s="16"/>
      <c r="L56" s="16"/>
      <c r="M56" s="16"/>
      <c r="N56" s="65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</row>
    <row r="57" spans="1:33" ht="15.75" customHeight="1" outlineLevel="1">
      <c r="A57" s="16"/>
      <c r="B57" s="60" t="s">
        <v>10</v>
      </c>
      <c r="C57" s="17" t="s">
        <v>12</v>
      </c>
      <c r="D57" s="60" t="s">
        <v>26</v>
      </c>
      <c r="E57" s="60">
        <v>2017</v>
      </c>
      <c r="F57" s="60">
        <v>2018</v>
      </c>
      <c r="G57" s="60">
        <v>2019</v>
      </c>
      <c r="H57" s="60">
        <v>2020</v>
      </c>
      <c r="I57" s="60">
        <v>2021</v>
      </c>
      <c r="J57" s="60">
        <v>2022</v>
      </c>
      <c r="K57" s="60">
        <v>2023</v>
      </c>
      <c r="L57" s="1"/>
      <c r="M57" s="1"/>
      <c r="N57" s="1"/>
      <c r="O57" s="1"/>
      <c r="P57" s="1"/>
      <c r="Q57" s="1"/>
      <c r="R57" s="1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</row>
    <row r="58" spans="1:33" ht="15.75" customHeight="1" outlineLevel="1">
      <c r="A58" s="16"/>
      <c r="B58" s="60"/>
      <c r="C58" s="320" t="s">
        <v>1088</v>
      </c>
      <c r="D58" s="270" t="s">
        <v>1101</v>
      </c>
      <c r="E58" s="60"/>
      <c r="F58" s="60"/>
      <c r="G58" s="60"/>
      <c r="H58" s="60"/>
      <c r="I58" s="60"/>
      <c r="J58" s="60"/>
      <c r="K58" s="60"/>
      <c r="L58" s="1"/>
      <c r="M58" s="1"/>
      <c r="N58" s="1"/>
      <c r="O58" s="1"/>
      <c r="P58" s="1"/>
      <c r="Q58" s="1"/>
      <c r="R58" s="1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</row>
    <row r="59" spans="1:33" ht="15.75" customHeight="1" outlineLevel="1">
      <c r="A59" s="16"/>
      <c r="B59" s="60">
        <v>1</v>
      </c>
      <c r="C59" s="19" t="s">
        <v>1089</v>
      </c>
      <c r="D59" s="60" t="s">
        <v>38</v>
      </c>
      <c r="E59" s="60"/>
      <c r="F59" s="60"/>
      <c r="G59" s="60"/>
      <c r="H59" s="60"/>
      <c r="I59" s="60"/>
      <c r="J59" s="60"/>
      <c r="K59" s="60"/>
      <c r="L59" s="1"/>
      <c r="M59" s="1"/>
      <c r="N59" s="1"/>
      <c r="O59" s="1"/>
      <c r="P59" s="1"/>
      <c r="Q59" s="1"/>
      <c r="R59" s="1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</row>
    <row r="60" spans="1:33" ht="15.75" customHeight="1" outlineLevel="1">
      <c r="A60" s="16"/>
      <c r="B60" s="60"/>
      <c r="C60" s="216" t="s">
        <v>1090</v>
      </c>
      <c r="D60" s="60" t="s">
        <v>38</v>
      </c>
      <c r="E60" s="60"/>
      <c r="F60" s="60"/>
      <c r="G60" s="60"/>
      <c r="H60" s="60"/>
      <c r="I60" s="60"/>
      <c r="J60" s="60"/>
      <c r="K60" s="60"/>
      <c r="L60" s="1"/>
      <c r="M60" s="1"/>
      <c r="N60" s="1"/>
      <c r="O60" s="1"/>
      <c r="P60" s="1"/>
      <c r="Q60" s="1"/>
      <c r="R60" s="1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</row>
    <row r="61" spans="1:33" ht="15.75" customHeight="1" outlineLevel="1">
      <c r="A61" s="16"/>
      <c r="B61" s="60"/>
      <c r="C61" s="216" t="s">
        <v>693</v>
      </c>
      <c r="D61" s="60" t="s">
        <v>38</v>
      </c>
      <c r="E61" s="60"/>
      <c r="F61" s="60"/>
      <c r="G61" s="60"/>
      <c r="H61" s="60"/>
      <c r="I61" s="60"/>
      <c r="J61" s="60"/>
      <c r="K61" s="60"/>
      <c r="L61" s="1"/>
      <c r="M61" s="1"/>
      <c r="N61" s="1"/>
      <c r="O61" s="1"/>
      <c r="P61" s="1"/>
      <c r="Q61" s="1"/>
      <c r="R61" s="1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</row>
    <row r="62" spans="1:33" ht="15.75" customHeight="1" outlineLevel="1">
      <c r="A62" s="16"/>
      <c r="B62" s="60">
        <v>2</v>
      </c>
      <c r="C62" s="19" t="s">
        <v>1091</v>
      </c>
      <c r="D62" s="60" t="s">
        <v>38</v>
      </c>
      <c r="E62" s="60"/>
      <c r="F62" s="60"/>
      <c r="G62" s="60"/>
      <c r="H62" s="60"/>
      <c r="I62" s="60"/>
      <c r="J62" s="60"/>
      <c r="K62" s="60"/>
      <c r="L62" s="1"/>
      <c r="M62" s="1"/>
      <c r="N62" s="1"/>
      <c r="O62" s="1"/>
      <c r="P62" s="1"/>
      <c r="Q62" s="1"/>
      <c r="R62" s="1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</row>
    <row r="63" spans="1:33" ht="15.75" customHeight="1" outlineLevel="1">
      <c r="A63" s="16"/>
      <c r="B63" s="60">
        <v>3</v>
      </c>
      <c r="C63" s="19" t="s">
        <v>1092</v>
      </c>
      <c r="D63" s="60" t="s">
        <v>38</v>
      </c>
      <c r="E63" s="60"/>
      <c r="F63" s="60"/>
      <c r="G63" s="60"/>
      <c r="H63" s="60"/>
      <c r="I63" s="60"/>
      <c r="J63" s="60"/>
      <c r="K63" s="60"/>
      <c r="L63" s="1"/>
      <c r="M63" s="1"/>
      <c r="N63" s="1"/>
      <c r="O63" s="1"/>
      <c r="P63" s="1"/>
      <c r="Q63" s="1"/>
      <c r="R63" s="1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</row>
    <row r="64" spans="1:33" ht="15.75" customHeight="1" outlineLevel="1">
      <c r="A64" s="16"/>
      <c r="B64" s="60">
        <v>4</v>
      </c>
      <c r="C64" s="19" t="s">
        <v>1093</v>
      </c>
      <c r="D64" s="60" t="s">
        <v>38</v>
      </c>
      <c r="E64" s="60"/>
      <c r="F64" s="60"/>
      <c r="G64" s="60"/>
      <c r="H64" s="60"/>
      <c r="I64" s="60"/>
      <c r="J64" s="60"/>
      <c r="K64" s="60"/>
      <c r="L64" s="1"/>
      <c r="M64" s="1"/>
      <c r="N64" s="1"/>
      <c r="O64" s="1"/>
      <c r="P64" s="1"/>
      <c r="Q64" s="1"/>
      <c r="R64" s="1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</row>
    <row r="65" spans="1:33" ht="15.75" customHeight="1" outlineLevel="1">
      <c r="A65" s="16"/>
      <c r="B65" s="60">
        <v>5</v>
      </c>
      <c r="C65" s="19" t="s">
        <v>1094</v>
      </c>
      <c r="D65" s="60" t="s">
        <v>38</v>
      </c>
      <c r="E65" s="60"/>
      <c r="F65" s="60"/>
      <c r="G65" s="60"/>
      <c r="H65" s="60"/>
      <c r="I65" s="60"/>
      <c r="J65" s="60"/>
      <c r="K65" s="60"/>
      <c r="L65" s="1"/>
      <c r="M65" s="1"/>
      <c r="N65" s="1"/>
      <c r="O65" s="1"/>
      <c r="P65" s="1"/>
      <c r="Q65" s="1"/>
      <c r="R65" s="1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</row>
    <row r="66" spans="1:33" ht="15.75" customHeight="1" outlineLevel="1">
      <c r="A66" s="16"/>
      <c r="B66" s="60">
        <v>6</v>
      </c>
      <c r="C66" s="19" t="s">
        <v>1095</v>
      </c>
      <c r="D66" s="60" t="s">
        <v>38</v>
      </c>
      <c r="E66" s="60"/>
      <c r="F66" s="60"/>
      <c r="G66" s="60"/>
      <c r="H66" s="60"/>
      <c r="I66" s="60"/>
      <c r="J66" s="60"/>
      <c r="K66" s="60"/>
      <c r="L66" s="1"/>
      <c r="M66" s="1"/>
      <c r="N66" s="1"/>
      <c r="O66" s="1"/>
      <c r="P66" s="1"/>
      <c r="Q66" s="1"/>
      <c r="R66" s="1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</row>
    <row r="67" spans="1:33" ht="15.75" customHeight="1" outlineLevel="1">
      <c r="A67" s="16"/>
      <c r="B67" s="60">
        <v>7</v>
      </c>
      <c r="C67" s="19" t="s">
        <v>1102</v>
      </c>
      <c r="D67" s="60" t="s">
        <v>38</v>
      </c>
      <c r="E67" s="60"/>
      <c r="F67" s="60"/>
      <c r="G67" s="60"/>
      <c r="H67" s="60"/>
      <c r="I67" s="60"/>
      <c r="J67" s="60"/>
      <c r="K67" s="60"/>
      <c r="L67" s="1"/>
      <c r="M67" s="1"/>
      <c r="N67" s="1"/>
      <c r="O67" s="1"/>
      <c r="P67" s="1"/>
      <c r="Q67" s="1"/>
      <c r="R67" s="1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</row>
    <row r="68" spans="1:33" ht="15.75" customHeight="1" outlineLevel="1">
      <c r="A68" s="16"/>
      <c r="B68" s="1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</row>
    <row r="69" spans="1:33" ht="15.75" customHeight="1" outlineLevel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</row>
    <row r="70" spans="1:33" ht="15.75" customHeight="1">
      <c r="A70" s="300" t="s">
        <v>94</v>
      </c>
      <c r="B70" s="300" t="s">
        <v>348</v>
      </c>
      <c r="C70" s="301" t="s">
        <v>349</v>
      </c>
      <c r="D70" s="302"/>
      <c r="E70" s="302"/>
      <c r="F70" s="302"/>
      <c r="G70" s="302"/>
      <c r="H70" s="302"/>
      <c r="I70" s="302"/>
      <c r="J70" s="302"/>
      <c r="K70" s="302"/>
      <c r="L70" s="302"/>
      <c r="M70" s="302"/>
      <c r="N70" s="302"/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  <c r="AA70" s="302"/>
      <c r="AB70" s="302"/>
      <c r="AC70" s="302"/>
      <c r="AD70" s="302"/>
      <c r="AE70" s="302"/>
      <c r="AF70" s="302"/>
      <c r="AG70" s="302"/>
    </row>
    <row r="71" spans="1:33" ht="15.75" customHeight="1" outlineLevel="1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</row>
    <row r="72" spans="1:33" ht="15.75" customHeight="1" outlineLevel="1">
      <c r="A72" s="164" t="s">
        <v>67</v>
      </c>
      <c r="B72" s="15" t="s">
        <v>1103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</row>
    <row r="73" spans="1:33" ht="15.75" customHeight="1" outlineLevel="1">
      <c r="A73" s="16"/>
      <c r="B73" s="60" t="s">
        <v>10</v>
      </c>
      <c r="C73" s="188" t="s">
        <v>12</v>
      </c>
      <c r="D73" s="60" t="s">
        <v>26</v>
      </c>
      <c r="E73" s="60">
        <v>2017</v>
      </c>
      <c r="F73" s="60">
        <v>2018</v>
      </c>
      <c r="G73" s="60">
        <v>2019</v>
      </c>
      <c r="H73" s="60">
        <v>2020</v>
      </c>
      <c r="I73" s="60">
        <v>2021</v>
      </c>
      <c r="J73" s="60">
        <v>2022</v>
      </c>
      <c r="K73" s="60">
        <v>2023</v>
      </c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</row>
    <row r="74" spans="1:33" ht="15.75" customHeight="1" outlineLevel="1">
      <c r="A74" s="16"/>
      <c r="B74" s="60">
        <v>1</v>
      </c>
      <c r="C74" s="19" t="s">
        <v>351</v>
      </c>
      <c r="D74" s="60" t="s">
        <v>38</v>
      </c>
      <c r="E74" s="60"/>
      <c r="F74" s="60"/>
      <c r="G74" s="60"/>
      <c r="H74" s="60"/>
      <c r="I74" s="60"/>
      <c r="J74" s="60"/>
      <c r="K74" s="60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</row>
    <row r="75" spans="1:33" ht="15.75" customHeight="1" outlineLevel="1">
      <c r="A75" s="16"/>
      <c r="B75" s="60">
        <v>2</v>
      </c>
      <c r="C75" s="19" t="s">
        <v>352</v>
      </c>
      <c r="D75" s="60" t="s">
        <v>38</v>
      </c>
      <c r="E75" s="60"/>
      <c r="F75" s="60"/>
      <c r="G75" s="60"/>
      <c r="H75" s="60"/>
      <c r="I75" s="60"/>
      <c r="J75" s="60"/>
      <c r="K75" s="60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</row>
    <row r="76" spans="1:33" ht="15.75" customHeight="1" outlineLevel="1">
      <c r="A76" s="16"/>
      <c r="B76" s="60">
        <v>3</v>
      </c>
      <c r="C76" s="19" t="s">
        <v>353</v>
      </c>
      <c r="D76" s="60" t="s">
        <v>38</v>
      </c>
      <c r="E76" s="60"/>
      <c r="F76" s="60"/>
      <c r="G76" s="60"/>
      <c r="H76" s="60"/>
      <c r="I76" s="60"/>
      <c r="J76" s="60"/>
      <c r="K76" s="60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</row>
    <row r="77" spans="1:33" ht="15.75" customHeight="1" outlineLevel="1">
      <c r="A77" s="16"/>
      <c r="B77" s="60">
        <v>4</v>
      </c>
      <c r="C77" s="19" t="s">
        <v>354</v>
      </c>
      <c r="D77" s="60" t="s">
        <v>38</v>
      </c>
      <c r="E77" s="60"/>
      <c r="F77" s="60"/>
      <c r="G77" s="60"/>
      <c r="H77" s="60"/>
      <c r="I77" s="60"/>
      <c r="J77" s="60"/>
      <c r="K77" s="60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</row>
    <row r="78" spans="1:33" ht="15.75" customHeight="1" outlineLevel="1">
      <c r="A78" s="16"/>
      <c r="B78" s="60">
        <v>5</v>
      </c>
      <c r="C78" s="19" t="s">
        <v>355</v>
      </c>
      <c r="D78" s="60" t="s">
        <v>38</v>
      </c>
      <c r="E78" s="60"/>
      <c r="F78" s="60"/>
      <c r="G78" s="60"/>
      <c r="H78" s="60"/>
      <c r="I78" s="60"/>
      <c r="J78" s="60"/>
      <c r="K78" s="60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</row>
    <row r="79" spans="1:33" ht="15.75" customHeight="1" outlineLevel="1">
      <c r="A79" s="16"/>
      <c r="B79" s="60">
        <v>6</v>
      </c>
      <c r="C79" s="19" t="s">
        <v>356</v>
      </c>
      <c r="D79" s="60" t="s">
        <v>38</v>
      </c>
      <c r="E79" s="60"/>
      <c r="F79" s="60"/>
      <c r="G79" s="60"/>
      <c r="H79" s="60"/>
      <c r="I79" s="60"/>
      <c r="J79" s="60"/>
      <c r="K79" s="60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</row>
    <row r="80" spans="1:33" ht="15.75" customHeight="1" outlineLevel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</row>
    <row r="81" spans="1:33" ht="15.75" customHeight="1" outlineLevel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</row>
    <row r="82" spans="1:33" ht="16.5" customHeight="1" outlineLevel="1">
      <c r="A82" s="63" t="s">
        <v>272</v>
      </c>
      <c r="B82" s="15" t="s">
        <v>357</v>
      </c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</row>
    <row r="83" spans="1:33" ht="47.25" customHeight="1" outlineLevel="1">
      <c r="A83" s="50"/>
      <c r="B83" s="979" t="s">
        <v>10</v>
      </c>
      <c r="C83" s="979" t="s">
        <v>11</v>
      </c>
      <c r="D83" s="979" t="s">
        <v>358</v>
      </c>
      <c r="E83" s="979" t="s">
        <v>359</v>
      </c>
      <c r="F83" s="979" t="s">
        <v>360</v>
      </c>
      <c r="G83" s="979" t="s">
        <v>361</v>
      </c>
      <c r="H83" s="971" t="s">
        <v>362</v>
      </c>
      <c r="I83" s="972"/>
      <c r="J83" s="972"/>
      <c r="K83" s="973"/>
      <c r="L83" s="979" t="s">
        <v>363</v>
      </c>
      <c r="M83" s="60" t="s">
        <v>364</v>
      </c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</row>
    <row r="84" spans="1:33" ht="30.75" customHeight="1" outlineLevel="1">
      <c r="A84" s="50"/>
      <c r="B84" s="980"/>
      <c r="C84" s="980"/>
      <c r="D84" s="980"/>
      <c r="E84" s="980"/>
      <c r="F84" s="981"/>
      <c r="G84" s="981"/>
      <c r="H84" s="60" t="s">
        <v>365</v>
      </c>
      <c r="I84" s="60" t="s">
        <v>366</v>
      </c>
      <c r="J84" s="60" t="s">
        <v>367</v>
      </c>
      <c r="K84" s="60" t="s">
        <v>368</v>
      </c>
      <c r="L84" s="981"/>
      <c r="M84" s="60" t="s">
        <v>369</v>
      </c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</row>
    <row r="85" spans="1:33" ht="15" customHeight="1" outlineLevel="1">
      <c r="A85" s="50"/>
      <c r="B85" s="981"/>
      <c r="C85" s="981"/>
      <c r="D85" s="981"/>
      <c r="E85" s="981"/>
      <c r="F85" s="60" t="s">
        <v>370</v>
      </c>
      <c r="G85" s="60" t="s">
        <v>38</v>
      </c>
      <c r="H85" s="60" t="s">
        <v>111</v>
      </c>
      <c r="I85" s="60" t="s">
        <v>371</v>
      </c>
      <c r="J85" s="60" t="s">
        <v>267</v>
      </c>
      <c r="K85" s="60" t="s">
        <v>1104</v>
      </c>
      <c r="L85" s="60" t="s">
        <v>373</v>
      </c>
      <c r="M85" s="190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</row>
    <row r="86" spans="1:33" ht="15" customHeight="1" outlineLevel="1">
      <c r="A86" s="50"/>
      <c r="B86" s="190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</row>
    <row r="87" spans="1:33" ht="15" customHeight="1" outlineLevel="1">
      <c r="A87" s="50"/>
      <c r="B87" s="190"/>
      <c r="C87" s="190"/>
      <c r="D87" s="190"/>
      <c r="E87" s="190"/>
      <c r="F87" s="190"/>
      <c r="G87" s="190"/>
      <c r="H87" s="190"/>
      <c r="I87" s="190"/>
      <c r="J87" s="190"/>
      <c r="K87" s="190"/>
      <c r="L87" s="190"/>
      <c r="M87" s="190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</row>
    <row r="88" spans="1:33" ht="15" customHeight="1" outlineLevel="1">
      <c r="A88" s="50"/>
      <c r="B88" s="190"/>
      <c r="C88" s="190"/>
      <c r="D88" s="190"/>
      <c r="E88" s="190"/>
      <c r="F88" s="190"/>
      <c r="G88" s="190"/>
      <c r="H88" s="190"/>
      <c r="I88" s="190"/>
      <c r="J88" s="190"/>
      <c r="K88" s="190"/>
      <c r="L88" s="190"/>
      <c r="M88" s="190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</row>
    <row r="89" spans="1:33" ht="15" customHeight="1" outlineLevel="1">
      <c r="A89" s="124"/>
      <c r="B89" s="190"/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</row>
    <row r="90" spans="1:33" ht="15" customHeight="1" outlineLevel="1">
      <c r="A90" s="1"/>
      <c r="B90" s="190"/>
      <c r="C90" s="190"/>
      <c r="D90" s="190"/>
      <c r="E90" s="190"/>
      <c r="F90" s="190"/>
      <c r="G90" s="190"/>
      <c r="H90" s="190"/>
      <c r="I90" s="190"/>
      <c r="J90" s="190"/>
      <c r="K90" s="190"/>
      <c r="L90" s="190"/>
      <c r="M90" s="190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5" customHeight="1" outlineLevel="1">
      <c r="A91" s="1"/>
      <c r="B91" s="190"/>
      <c r="C91" s="190"/>
      <c r="D91" s="190"/>
      <c r="E91" s="190"/>
      <c r="F91" s="190"/>
      <c r="G91" s="190"/>
      <c r="H91" s="190"/>
      <c r="I91" s="190"/>
      <c r="J91" s="190"/>
      <c r="K91" s="190"/>
      <c r="L91" s="190"/>
      <c r="M91" s="190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6.5" customHeight="1" outlineLevel="1">
      <c r="A92" s="16"/>
      <c r="B92" s="190"/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0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</row>
    <row r="93" spans="1:33" ht="16.5" customHeight="1" outlineLevel="1">
      <c r="A93" s="16"/>
      <c r="B93" s="197" t="s">
        <v>441</v>
      </c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</row>
    <row r="94" spans="1:33" ht="16.5" customHeight="1" outlineLevel="1">
      <c r="A94" s="16"/>
      <c r="B94" s="197" t="s">
        <v>442</v>
      </c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</row>
    <row r="95" spans="1:33" ht="16.5" customHeight="1" outlineLevel="1">
      <c r="A95" s="16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</row>
    <row r="96" spans="1:33" ht="16.5" customHeight="1" outlineLevel="1">
      <c r="A96" s="16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</row>
    <row r="97" spans="1:33" ht="16.5" customHeight="1" outlineLevel="1">
      <c r="A97" s="63" t="s">
        <v>276</v>
      </c>
      <c r="B97" s="15" t="s">
        <v>443</v>
      </c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</row>
    <row r="98" spans="1:33" ht="25.5" customHeight="1" outlineLevel="1">
      <c r="A98" s="16"/>
      <c r="B98" s="979" t="s">
        <v>10</v>
      </c>
      <c r="C98" s="979" t="str">
        <f t="shared" ref="C98:H98" si="0">C83</f>
        <v>Назва</v>
      </c>
      <c r="D98" s="979" t="str">
        <f t="shared" si="0"/>
        <v>Короткий опис</v>
      </c>
      <c r="E98" s="979" t="str">
        <f t="shared" si="0"/>
        <v>Стадія реалізації *</v>
      </c>
      <c r="F98" s="979" t="str">
        <f t="shared" si="0"/>
        <v>Наявність ТЕО, бізнес-плану</v>
      </c>
      <c r="G98" s="979" t="str">
        <f t="shared" si="0"/>
        <v>Вартість капітальних витрат **</v>
      </c>
      <c r="H98" s="971" t="str">
        <f t="shared" si="0"/>
        <v>Річна економія паливно-енергетичних і природних ресурсів</v>
      </c>
      <c r="I98" s="972"/>
      <c r="J98" s="972"/>
      <c r="K98" s="973"/>
      <c r="L98" s="979" t="str">
        <f t="shared" ref="L98:M98" si="1">L83</f>
        <v>Річна економія коштів **</v>
      </c>
      <c r="M98" s="60" t="str">
        <f t="shared" si="1"/>
        <v>Період (строк) реалізації</v>
      </c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</row>
    <row r="99" spans="1:33" ht="27" customHeight="1" outlineLevel="1">
      <c r="A99" s="16"/>
      <c r="B99" s="980"/>
      <c r="C99" s="980"/>
      <c r="D99" s="980"/>
      <c r="E99" s="980"/>
      <c r="F99" s="981"/>
      <c r="G99" s="981"/>
      <c r="H99" s="60" t="str">
        <f t="shared" ref="H99:K99" si="2">H84</f>
        <v>природ. газ</v>
      </c>
      <c r="I99" s="60" t="str">
        <f t="shared" si="2"/>
        <v>електроенергія</v>
      </c>
      <c r="J99" s="60" t="str">
        <f t="shared" si="2"/>
        <v>теплова енергія</v>
      </c>
      <c r="K99" s="60" t="str">
        <f t="shared" si="2"/>
        <v>вода</v>
      </c>
      <c r="L99" s="981"/>
      <c r="M99" s="60" t="str">
        <f>M84</f>
        <v>(у форматі 20хх-20хх гр.)</v>
      </c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</row>
    <row r="100" spans="1:33" ht="13.5" customHeight="1" outlineLevel="1">
      <c r="A100" s="16"/>
      <c r="B100" s="981"/>
      <c r="C100" s="981"/>
      <c r="D100" s="981"/>
      <c r="E100" s="981"/>
      <c r="F100" s="60" t="str">
        <f t="shared" ref="F100:K100" si="3">F85</f>
        <v>(так/ні)</v>
      </c>
      <c r="G100" s="60" t="str">
        <f t="shared" si="3"/>
        <v>млн грн</v>
      </c>
      <c r="H100" s="60" t="str">
        <f t="shared" si="3"/>
        <v>тис. м³</v>
      </c>
      <c r="I100" s="60" t="str">
        <f t="shared" si="3"/>
        <v>кВт∙год</v>
      </c>
      <c r="J100" s="60" t="str">
        <f t="shared" si="3"/>
        <v>Гкал</v>
      </c>
      <c r="K100" s="60" t="str">
        <f t="shared" si="3"/>
        <v>м3</v>
      </c>
      <c r="L100" s="60" t="s">
        <v>373</v>
      </c>
      <c r="M100" s="190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</row>
    <row r="101" spans="1:33" ht="16.5" customHeight="1" outlineLevel="1">
      <c r="A101" s="16"/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0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</row>
    <row r="102" spans="1:33" ht="16.5" customHeight="1" outlineLevel="1">
      <c r="A102" s="16"/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</row>
    <row r="103" spans="1:33" ht="16.5" customHeight="1" outlineLevel="1">
      <c r="A103" s="16"/>
      <c r="B103" s="190"/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</row>
    <row r="104" spans="1:33" ht="16.5" customHeight="1" outlineLevel="1">
      <c r="A104" s="16"/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</row>
    <row r="105" spans="1:33" ht="16.5" customHeight="1" outlineLevel="1">
      <c r="A105" s="16"/>
      <c r="B105" s="190"/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</row>
    <row r="106" spans="1:33" ht="16.5" customHeight="1" outlineLevel="1">
      <c r="A106" s="16"/>
      <c r="B106" s="190"/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</row>
    <row r="107" spans="1:33" ht="16.5" customHeight="1" outlineLevel="1">
      <c r="A107" s="16"/>
      <c r="B107" s="197" t="str">
        <f t="shared" ref="B107:B108" si="4">B93</f>
        <v>* - Вкажіть стадію реалізації: 1) попередні наміри; 2) попереднє проектування (розробка ТЕО / бізнес-плану); 3) робоче проектування; 4) впровадження.</v>
      </c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</row>
    <row r="108" spans="1:33" ht="16.5" customHeight="1" outlineLevel="1">
      <c r="A108" s="16"/>
      <c r="B108" s="197" t="str">
        <f t="shared" si="4"/>
        <v>** - Додатково вкажіть рік визначення вартості капітальних витрат / економії коштів, наприклад, «10 млн грн (2017 року)»</v>
      </c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</row>
    <row r="109" spans="1:33" ht="15.75" customHeight="1" outlineLevel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</row>
    <row r="110" spans="1:33" ht="15.7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</row>
    <row r="111" spans="1:33" ht="15.7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</row>
    <row r="112" spans="1:33" ht="15.7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</row>
    <row r="113" spans="1:33" ht="15.7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</row>
    <row r="114" spans="1:33" ht="15.7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</row>
    <row r="115" spans="1:33" ht="15.7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</row>
    <row r="116" spans="1:33" ht="15.7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</row>
    <row r="117" spans="1:33" ht="15.7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</row>
    <row r="118" spans="1:33" ht="15.7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</row>
    <row r="119" spans="1:33" ht="15.7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</row>
    <row r="120" spans="1:33" ht="15.7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</row>
    <row r="121" spans="1:33" ht="15.7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</row>
    <row r="122" spans="1:33" ht="15.7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</row>
    <row r="123" spans="1:33" ht="15.7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</row>
    <row r="124" spans="1:33" ht="15.7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</row>
    <row r="125" spans="1:33" ht="15.7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</row>
    <row r="126" spans="1:33" ht="15.7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</row>
    <row r="127" spans="1:33" ht="15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</row>
    <row r="128" spans="1:33" ht="15.7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</row>
    <row r="129" spans="1:33" ht="15.7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</row>
    <row r="130" spans="1:33" ht="15.7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</row>
    <row r="131" spans="1:33" ht="15.7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</row>
    <row r="132" spans="1:33" ht="15.7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</row>
    <row r="133" spans="1:33" ht="15.7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</row>
    <row r="134" spans="1:33" ht="15.7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</row>
    <row r="135" spans="1:33" ht="15.7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</row>
    <row r="136" spans="1:33" ht="15.7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</row>
    <row r="137" spans="1:33" ht="15.7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</row>
    <row r="138" spans="1:33" ht="15.7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</row>
    <row r="139" spans="1:33" ht="15.7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</row>
    <row r="140" spans="1:33" ht="15.7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</row>
    <row r="141" spans="1:33" ht="15.7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</row>
    <row r="142" spans="1:33" ht="15.7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</row>
    <row r="143" spans="1:33" ht="15.7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</row>
    <row r="144" spans="1:33" ht="15.7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</row>
    <row r="145" spans="1:33" ht="15.7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</row>
    <row r="146" spans="1:33" ht="15.7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</row>
    <row r="147" spans="1:33" ht="15.7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</row>
    <row r="148" spans="1:33" ht="15.7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</row>
    <row r="149" spans="1:33" ht="15.7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</row>
    <row r="150" spans="1:33" ht="15.7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</row>
    <row r="151" spans="1:33" ht="15.7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</row>
    <row r="152" spans="1:33" ht="15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</row>
    <row r="153" spans="1:33" ht="15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</row>
    <row r="154" spans="1:33" ht="15.7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</row>
    <row r="155" spans="1:33" ht="15.7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</row>
    <row r="156" spans="1:33" ht="15.7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</row>
    <row r="157" spans="1:33" ht="15.7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</row>
    <row r="158" spans="1:33" ht="15.7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</row>
    <row r="159" spans="1:33" ht="15.7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</row>
    <row r="160" spans="1:33" ht="15.7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</row>
    <row r="161" spans="1:33" ht="15.7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</row>
    <row r="162" spans="1:33" ht="15.7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</row>
    <row r="163" spans="1:33" ht="15.7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</row>
    <row r="164" spans="1:33" ht="15.7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</row>
    <row r="165" spans="1:33" ht="15.7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</row>
    <row r="166" spans="1:33" ht="15.7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</row>
    <row r="167" spans="1:33" ht="15.7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</row>
    <row r="168" spans="1:33" ht="15.7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</row>
    <row r="169" spans="1:33" ht="15.7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</row>
    <row r="170" spans="1:33" ht="15.7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</row>
    <row r="171" spans="1:33" ht="15.7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</row>
    <row r="172" spans="1:33" ht="15.7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</row>
    <row r="173" spans="1:33" ht="15.7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</row>
    <row r="174" spans="1:33" ht="15.7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</row>
    <row r="175" spans="1:33" ht="15.7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</row>
    <row r="176" spans="1:33" ht="15.7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</row>
    <row r="177" spans="1:33" ht="15.7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</row>
    <row r="178" spans="1:33" ht="15.7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</row>
    <row r="179" spans="1:33" ht="15.7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</row>
    <row r="180" spans="1:33" ht="15.7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</row>
    <row r="181" spans="1:33" ht="15.7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</row>
    <row r="182" spans="1:33" ht="15.7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</row>
    <row r="183" spans="1:33" ht="15.7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</row>
    <row r="184" spans="1:33" ht="15.7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</row>
    <row r="185" spans="1:33" ht="15.7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</row>
    <row r="186" spans="1:33" ht="15.7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</row>
    <row r="187" spans="1:33" ht="15.7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</row>
    <row r="188" spans="1:33" ht="15.7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</row>
    <row r="189" spans="1:33" ht="15.7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</row>
    <row r="190" spans="1:33" ht="15.7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</row>
    <row r="191" spans="1:33" ht="15.7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</row>
    <row r="192" spans="1:33" ht="15.7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</row>
    <row r="193" spans="1:33" ht="15.7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</row>
    <row r="194" spans="1:33" ht="15.7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</row>
    <row r="195" spans="1:33" ht="15.7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</row>
    <row r="196" spans="1:33" ht="15.7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</row>
    <row r="197" spans="1:33" ht="15.7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</row>
    <row r="198" spans="1:33" ht="15.7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</row>
    <row r="199" spans="1:33" ht="15.7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</row>
    <row r="200" spans="1:33" ht="15.7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</row>
    <row r="201" spans="1:33" ht="15.7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</row>
    <row r="202" spans="1:33" ht="15.7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</row>
    <row r="203" spans="1:33" ht="15.7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</row>
    <row r="204" spans="1:33" ht="15.7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</row>
    <row r="205" spans="1:33" ht="15.7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</row>
    <row r="206" spans="1:33" ht="15.7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</row>
    <row r="207" spans="1:33" ht="15.7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</row>
    <row r="208" spans="1:33" ht="15.7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</row>
    <row r="209" spans="1:33" ht="15.7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</row>
    <row r="210" spans="1:33" ht="15.7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</row>
    <row r="211" spans="1:33" ht="15.7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</row>
    <row r="212" spans="1:33" ht="15.7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</row>
    <row r="213" spans="1:33" ht="15.7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</row>
    <row r="214" spans="1:33" ht="15.7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</row>
    <row r="215" spans="1:33" ht="15.7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</row>
    <row r="216" spans="1:33" ht="15.7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</row>
    <row r="217" spans="1:33" ht="15.7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</row>
    <row r="218" spans="1:33" ht="15.7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</row>
    <row r="219" spans="1:33" ht="15.7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</row>
    <row r="220" spans="1:33" ht="15.7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</row>
    <row r="221" spans="1:33" ht="15.7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</row>
    <row r="222" spans="1:33" ht="15.7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</row>
    <row r="223" spans="1:33" ht="15.7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</row>
    <row r="224" spans="1:33" ht="15.7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</row>
    <row r="225" spans="1:33" ht="15.7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</row>
    <row r="226" spans="1:33" ht="15.7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</row>
    <row r="227" spans="1:33" ht="15.7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</row>
    <row r="228" spans="1:33" ht="15.7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</row>
    <row r="229" spans="1:33" ht="15.7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</row>
    <row r="230" spans="1:33" ht="15.7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</row>
    <row r="231" spans="1:33" ht="15.7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</row>
    <row r="232" spans="1:33" ht="15.7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</row>
    <row r="233" spans="1:33" ht="15.7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</row>
    <row r="234" spans="1:33" ht="15.7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</row>
    <row r="235" spans="1:33" ht="15.7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</row>
    <row r="236" spans="1:33" ht="15.7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</row>
    <row r="237" spans="1:33" ht="15.7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</row>
    <row r="238" spans="1:33" ht="15.7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</row>
    <row r="239" spans="1:33" ht="15.7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</row>
    <row r="240" spans="1:33" ht="15.7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</row>
    <row r="241" spans="1:33" ht="15.7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</row>
    <row r="242" spans="1:33" ht="15.7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</row>
    <row r="243" spans="1:33" ht="15.7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</row>
    <row r="244" spans="1:33" ht="15.7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</row>
    <row r="245" spans="1:33" ht="15.7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</row>
    <row r="246" spans="1:33" ht="15.7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</row>
    <row r="247" spans="1:33" ht="15.7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</row>
    <row r="248" spans="1:33" ht="15.7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</row>
    <row r="249" spans="1:33" ht="15.7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</row>
    <row r="250" spans="1:33" ht="15.7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</row>
    <row r="251" spans="1:33" ht="15.7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</row>
    <row r="252" spans="1:33" ht="15.7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</row>
    <row r="253" spans="1:33" ht="15.7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</row>
    <row r="254" spans="1:33" ht="15.7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</row>
    <row r="255" spans="1:33" ht="15.7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</row>
    <row r="256" spans="1:33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</row>
    <row r="257" spans="1:33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</row>
    <row r="258" spans="1:33" ht="15.7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</row>
    <row r="259" spans="1:33" ht="15.7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</row>
    <row r="260" spans="1:33" ht="15.7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</row>
    <row r="261" spans="1:33" ht="15.7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</row>
    <row r="262" spans="1:33" ht="15.7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</row>
    <row r="263" spans="1:33" ht="15.7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</row>
    <row r="264" spans="1:33" ht="15.7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</row>
    <row r="265" spans="1:33" ht="15.7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</row>
    <row r="266" spans="1:33" ht="15.7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</row>
    <row r="267" spans="1:33" ht="15.7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</row>
    <row r="268" spans="1:33" ht="15.7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</row>
    <row r="269" spans="1:33" ht="15.7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</row>
    <row r="270" spans="1:33" ht="15.7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</row>
    <row r="271" spans="1:33" ht="15.7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</row>
    <row r="272" spans="1:33" ht="15.7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</row>
    <row r="273" spans="1:33" ht="15.7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</row>
    <row r="274" spans="1:33" ht="15.7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</row>
    <row r="275" spans="1:33" ht="15.7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</row>
    <row r="276" spans="1:33" ht="15.7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</row>
    <row r="277" spans="1:33" ht="15.7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</row>
    <row r="278" spans="1:33" ht="15.7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</row>
    <row r="279" spans="1:33" ht="15.7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</row>
    <row r="280" spans="1:33" ht="15.7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</row>
    <row r="281" spans="1:33" ht="15.7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</row>
    <row r="282" spans="1:33" ht="15.7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</row>
    <row r="283" spans="1:33" ht="15.7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</row>
    <row r="284" spans="1:33" ht="15.7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</row>
    <row r="285" spans="1:33" ht="15.7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</row>
    <row r="286" spans="1:33" ht="15.7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</row>
    <row r="287" spans="1:33" ht="15.7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</row>
    <row r="288" spans="1:33" ht="15.7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</row>
    <row r="289" spans="1:33" ht="15.7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</row>
    <row r="290" spans="1:33" ht="15.7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</row>
    <row r="291" spans="1:33" ht="15.7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</row>
    <row r="292" spans="1:33" ht="15.7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</row>
    <row r="293" spans="1:33" ht="15.7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</row>
    <row r="294" spans="1:33" ht="15.7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</row>
    <row r="295" spans="1:33" ht="15.7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</row>
    <row r="296" spans="1:33" ht="15.7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</row>
    <row r="297" spans="1:33" ht="15.7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</row>
    <row r="298" spans="1:33" ht="15.7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</row>
    <row r="299" spans="1:33" ht="15.7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</row>
    <row r="300" spans="1:33" ht="15.7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</row>
    <row r="301" spans="1:33" ht="15.7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</row>
    <row r="302" spans="1:33" ht="15.7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</row>
    <row r="303" spans="1:33" ht="15.7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</row>
    <row r="304" spans="1:33" ht="15.7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</row>
    <row r="305" spans="1:33" ht="15.7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</row>
    <row r="306" spans="1:33" ht="15.7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</row>
    <row r="307" spans="1:33" ht="15.7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</row>
    <row r="308" spans="1:33" ht="15.7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</row>
    <row r="309" spans="1:33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  <row r="1001" spans="1:33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</row>
    <row r="1002" spans="1:33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</row>
    <row r="1003" spans="1:3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</row>
  </sheetData>
  <mergeCells count="17">
    <mergeCell ref="D2:E2"/>
    <mergeCell ref="B83:B85"/>
    <mergeCell ref="C83:C85"/>
    <mergeCell ref="D83:D85"/>
    <mergeCell ref="E83:E85"/>
    <mergeCell ref="H83:K83"/>
    <mergeCell ref="L83:L84"/>
    <mergeCell ref="B98:B100"/>
    <mergeCell ref="C98:C100"/>
    <mergeCell ref="D98:D100"/>
    <mergeCell ref="E98:E100"/>
    <mergeCell ref="F98:F99"/>
    <mergeCell ref="G98:G99"/>
    <mergeCell ref="H98:K98"/>
    <mergeCell ref="L98:L99"/>
    <mergeCell ref="F83:F84"/>
    <mergeCell ref="G83:G84"/>
  </mergeCells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G1004"/>
  <sheetViews>
    <sheetView topLeftCell="A91" workbookViewId="0">
      <selection activeCell="G5" sqref="G5:G6"/>
    </sheetView>
  </sheetViews>
  <sheetFormatPr defaultColWidth="14.42578125" defaultRowHeight="15" customHeight="1" outlineLevelRow="1"/>
  <cols>
    <col min="1" max="1" width="8.42578125" customWidth="1"/>
    <col min="2" max="2" width="5.28515625" customWidth="1"/>
    <col min="3" max="3" width="55.7109375" customWidth="1"/>
    <col min="4" max="11" width="15.85546875" customWidth="1"/>
    <col min="12" max="13" width="15.7109375" customWidth="1"/>
    <col min="14" max="14" width="13.42578125" customWidth="1"/>
    <col min="15" max="15" width="14.140625" customWidth="1"/>
    <col min="16" max="16" width="13.7109375" customWidth="1"/>
    <col min="17" max="17" width="12.85546875" customWidth="1"/>
    <col min="18" max="18" width="14.140625" customWidth="1"/>
    <col min="19" max="20" width="12.85546875" customWidth="1"/>
    <col min="21" max="21" width="15.7109375" customWidth="1"/>
    <col min="24" max="24" width="12.85546875" customWidth="1"/>
    <col min="25" max="25" width="11.7109375" customWidth="1"/>
    <col min="26" max="32" width="12.28515625" customWidth="1"/>
    <col min="33" max="33" width="14.28515625" customWidth="1"/>
  </cols>
  <sheetData>
    <row r="1" spans="1:33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5" customHeight="1">
      <c r="A2" s="1"/>
      <c r="B2" s="2"/>
      <c r="C2" s="3" t="s">
        <v>0</v>
      </c>
      <c r="D2" s="974" t="s">
        <v>1</v>
      </c>
      <c r="E2" s="97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5" customHeight="1">
      <c r="A3" s="1"/>
      <c r="B3" s="4"/>
      <c r="C3" s="5"/>
      <c r="D3" s="6" t="s">
        <v>2</v>
      </c>
      <c r="E3" s="7" t="s">
        <v>3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33.75" customHeight="1">
      <c r="A4" s="1"/>
      <c r="B4" s="8">
        <v>1</v>
      </c>
      <c r="C4" s="9" t="s">
        <v>4</v>
      </c>
      <c r="D4" s="6">
        <v>0</v>
      </c>
      <c r="E4" s="7" t="s">
        <v>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33.75" customHeight="1">
      <c r="A5" s="1"/>
      <c r="B5" s="8">
        <v>2</v>
      </c>
      <c r="C5" s="9" t="s">
        <v>6</v>
      </c>
      <c r="D5" s="6"/>
      <c r="E5" s="7" t="s">
        <v>5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ht="33.75" customHeight="1">
      <c r="A6" s="1"/>
      <c r="B6" s="10">
        <v>3</v>
      </c>
      <c r="C6" s="11" t="s">
        <v>7</v>
      </c>
      <c r="D6" s="12">
        <v>123.12</v>
      </c>
      <c r="E6" s="13" t="s">
        <v>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</row>
    <row r="9" spans="1:33">
      <c r="A9" s="16"/>
      <c r="B9" s="15" t="s">
        <v>9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</row>
    <row r="10" spans="1:33">
      <c r="A10" s="22"/>
      <c r="B10" s="17" t="s">
        <v>10</v>
      </c>
      <c r="C10" s="17" t="s">
        <v>12</v>
      </c>
      <c r="D10" s="60" t="s">
        <v>1105</v>
      </c>
      <c r="E10" s="60" t="s">
        <v>1106</v>
      </c>
      <c r="F10" s="60" t="s">
        <v>1107</v>
      </c>
      <c r="G10" s="60" t="s">
        <v>1108</v>
      </c>
      <c r="H10" s="60" t="s">
        <v>1109</v>
      </c>
      <c r="I10" s="60" t="s">
        <v>1110</v>
      </c>
      <c r="J10" s="60" t="s">
        <v>1111</v>
      </c>
      <c r="K10" s="60" t="s">
        <v>1112</v>
      </c>
      <c r="L10" s="60" t="s">
        <v>1113</v>
      </c>
      <c r="M10" s="60" t="s">
        <v>1114</v>
      </c>
      <c r="N10" s="16"/>
      <c r="O10" s="16"/>
      <c r="P10" s="1"/>
      <c r="Q10" s="1"/>
      <c r="R10" s="1"/>
      <c r="S10" s="1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</row>
    <row r="11" spans="1:33">
      <c r="A11" s="16"/>
      <c r="B11" s="60">
        <v>1</v>
      </c>
      <c r="C11" s="190" t="s">
        <v>1115</v>
      </c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16"/>
      <c r="O11" s="16"/>
      <c r="P11" s="1"/>
      <c r="Q11" s="1"/>
      <c r="R11" s="1"/>
      <c r="S11" s="1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</row>
    <row r="12" spans="1:33">
      <c r="A12" s="16"/>
      <c r="B12" s="60">
        <v>2</v>
      </c>
      <c r="C12" s="190" t="s">
        <v>560</v>
      </c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16"/>
      <c r="O12" s="16"/>
      <c r="P12" s="1"/>
      <c r="Q12" s="1"/>
      <c r="R12" s="1"/>
      <c r="S12" s="1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</row>
    <row r="13" spans="1:33">
      <c r="A13" s="16"/>
      <c r="B13" s="60">
        <v>3</v>
      </c>
      <c r="C13" s="190" t="s">
        <v>561</v>
      </c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16"/>
      <c r="O13" s="16"/>
      <c r="P13" s="1"/>
      <c r="Q13" s="1"/>
      <c r="R13" s="1"/>
      <c r="S13" s="1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</row>
    <row r="14" spans="1:33">
      <c r="A14" s="16"/>
      <c r="B14" s="60">
        <v>4</v>
      </c>
      <c r="C14" s="190" t="s">
        <v>14</v>
      </c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16"/>
      <c r="O14" s="16"/>
      <c r="P14" s="1"/>
      <c r="Q14" s="1"/>
      <c r="R14" s="1"/>
      <c r="S14" s="1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</row>
    <row r="15" spans="1:33">
      <c r="A15" s="16"/>
      <c r="B15" s="60">
        <v>5</v>
      </c>
      <c r="C15" s="190" t="s">
        <v>563</v>
      </c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16"/>
      <c r="O15" s="16"/>
      <c r="P15" s="1"/>
      <c r="Q15" s="1"/>
      <c r="R15" s="1"/>
      <c r="S15" s="1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</row>
    <row r="16" spans="1:33">
      <c r="A16" s="16"/>
      <c r="B16" s="60">
        <v>6</v>
      </c>
      <c r="C16" s="190" t="s">
        <v>18</v>
      </c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16"/>
      <c r="O16" s="16"/>
      <c r="P16" s="1"/>
      <c r="Q16" s="1"/>
      <c r="R16" s="1"/>
      <c r="S16" s="1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</row>
    <row r="17" spans="1:33">
      <c r="A17" s="16"/>
      <c r="B17" s="60">
        <v>7</v>
      </c>
      <c r="C17" s="190" t="s">
        <v>20</v>
      </c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16"/>
      <c r="O17" s="16"/>
      <c r="P17" s="1"/>
      <c r="Q17" s="1"/>
      <c r="R17" s="1"/>
      <c r="S17" s="1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</row>
    <row r="18" spans="1:33">
      <c r="A18" s="16"/>
      <c r="B18" s="16"/>
      <c r="C18" s="16"/>
      <c r="D18" s="16"/>
      <c r="E18" s="16"/>
      <c r="F18" s="16"/>
      <c r="G18" s="16"/>
      <c r="H18" s="1"/>
      <c r="I18" s="1"/>
      <c r="J18" s="16"/>
      <c r="K18" s="16"/>
      <c r="L18" s="16"/>
      <c r="M18" s="16"/>
      <c r="N18" s="16"/>
      <c r="O18" s="16"/>
      <c r="P18" s="1"/>
      <c r="Q18" s="1"/>
      <c r="R18" s="1"/>
      <c r="S18" s="1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1:33">
      <c r="A19" s="16"/>
      <c r="B19" s="16"/>
      <c r="C19" s="16"/>
      <c r="D19" s="16"/>
      <c r="E19" s="16"/>
      <c r="F19" s="16"/>
      <c r="G19" s="16"/>
      <c r="H19" s="1"/>
      <c r="I19" s="1"/>
      <c r="J19" s="16"/>
      <c r="K19" s="16"/>
      <c r="L19" s="16"/>
      <c r="M19" s="16"/>
      <c r="N19" s="16"/>
      <c r="O19" s="16"/>
      <c r="P19" s="1"/>
      <c r="Q19" s="1"/>
      <c r="R19" s="1"/>
      <c r="S19" s="1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1:33">
      <c r="A20" s="281" t="s">
        <v>94</v>
      </c>
      <c r="B20" s="281" t="s">
        <v>95</v>
      </c>
      <c r="C20" s="282" t="s">
        <v>96</v>
      </c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</row>
    <row r="21" spans="1:33" ht="15.75" customHeight="1" outlineLevel="1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</row>
    <row r="22" spans="1:33" ht="15.75" customHeight="1" outlineLevel="1">
      <c r="A22" s="164" t="s">
        <v>24</v>
      </c>
      <c r="B22" s="15" t="s">
        <v>1116</v>
      </c>
      <c r="C22" s="16"/>
      <c r="D22" s="16"/>
      <c r="E22" s="1"/>
      <c r="F22" s="1"/>
      <c r="G22" s="1"/>
      <c r="H22" s="1"/>
      <c r="I22" s="1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</row>
    <row r="23" spans="1:33" ht="66.75" customHeight="1" outlineLevel="1">
      <c r="A23" s="16"/>
      <c r="B23" s="60" t="s">
        <v>10</v>
      </c>
      <c r="C23" s="60" t="s">
        <v>12</v>
      </c>
      <c r="D23" s="60" t="s">
        <v>1117</v>
      </c>
      <c r="E23" s="60" t="s">
        <v>1118</v>
      </c>
      <c r="F23" s="60" t="s">
        <v>1119</v>
      </c>
      <c r="G23" s="60" t="s">
        <v>1120</v>
      </c>
      <c r="H23" s="60" t="s">
        <v>1121</v>
      </c>
      <c r="I23" s="60" t="s">
        <v>1122</v>
      </c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</row>
    <row r="24" spans="1:33" ht="15.75" customHeight="1" outlineLevel="1">
      <c r="A24" s="16"/>
      <c r="B24" s="60"/>
      <c r="C24" s="320" t="s">
        <v>1123</v>
      </c>
      <c r="D24" s="60"/>
      <c r="E24" s="60"/>
      <c r="F24" s="60"/>
      <c r="G24" s="60"/>
      <c r="H24" s="60" t="s">
        <v>5</v>
      </c>
      <c r="I24" s="60" t="s">
        <v>5</v>
      </c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</row>
    <row r="25" spans="1:33" ht="15.75" customHeight="1" outlineLevel="1">
      <c r="A25" s="16"/>
      <c r="B25" s="60">
        <v>1</v>
      </c>
      <c r="C25" s="19" t="s">
        <v>1089</v>
      </c>
      <c r="D25" s="60"/>
      <c r="E25" s="60"/>
      <c r="F25" s="60"/>
      <c r="G25" s="60"/>
      <c r="H25" s="60" t="s">
        <v>5</v>
      </c>
      <c r="I25" s="60" t="s">
        <v>5</v>
      </c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</row>
    <row r="26" spans="1:33" ht="15.75" customHeight="1" outlineLevel="1">
      <c r="A26" s="16"/>
      <c r="B26" s="60"/>
      <c r="C26" s="216" t="s">
        <v>691</v>
      </c>
      <c r="D26" s="60"/>
      <c r="E26" s="60"/>
      <c r="F26" s="60"/>
      <c r="G26" s="60"/>
      <c r="H26" s="60" t="s">
        <v>5</v>
      </c>
      <c r="I26" s="60" t="s">
        <v>5</v>
      </c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</row>
    <row r="27" spans="1:33" ht="15.75" customHeight="1" outlineLevel="1">
      <c r="A27" s="16"/>
      <c r="B27" s="60"/>
      <c r="C27" s="216" t="s">
        <v>692</v>
      </c>
      <c r="D27" s="60"/>
      <c r="E27" s="60"/>
      <c r="F27" s="60"/>
      <c r="G27" s="60"/>
      <c r="H27" s="60" t="s">
        <v>5</v>
      </c>
      <c r="I27" s="60" t="s">
        <v>5</v>
      </c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</row>
    <row r="28" spans="1:33" ht="15.75" customHeight="1" outlineLevel="1">
      <c r="A28" s="16"/>
      <c r="B28" s="60"/>
      <c r="C28" s="216" t="s">
        <v>693</v>
      </c>
      <c r="D28" s="60"/>
      <c r="E28" s="60"/>
      <c r="F28" s="60"/>
      <c r="G28" s="60"/>
      <c r="H28" s="60" t="s">
        <v>5</v>
      </c>
      <c r="I28" s="60" t="s">
        <v>5</v>
      </c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</row>
    <row r="29" spans="1:33" ht="15.75" customHeight="1" outlineLevel="1">
      <c r="A29" s="16"/>
      <c r="B29" s="60">
        <v>2</v>
      </c>
      <c r="C29" s="19" t="s">
        <v>1091</v>
      </c>
      <c r="D29" s="60"/>
      <c r="E29" s="60"/>
      <c r="F29" s="60"/>
      <c r="G29" s="60"/>
      <c r="H29" s="60" t="s">
        <v>5</v>
      </c>
      <c r="I29" s="60" t="s">
        <v>5</v>
      </c>
      <c r="J29" s="1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</row>
    <row r="30" spans="1:33" ht="15.75" customHeight="1" outlineLevel="1">
      <c r="A30" s="16"/>
      <c r="B30" s="60">
        <v>3</v>
      </c>
      <c r="C30" s="19" t="s">
        <v>1092</v>
      </c>
      <c r="D30" s="60"/>
      <c r="E30" s="60"/>
      <c r="F30" s="60"/>
      <c r="G30" s="60"/>
      <c r="H30" s="60"/>
      <c r="I30" s="60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</row>
    <row r="31" spans="1:33" ht="15.75" customHeight="1" outlineLevel="1">
      <c r="A31" s="16"/>
      <c r="B31" s="60">
        <v>4</v>
      </c>
      <c r="C31" s="19" t="s">
        <v>1093</v>
      </c>
      <c r="D31" s="60"/>
      <c r="E31" s="60"/>
      <c r="F31" s="60"/>
      <c r="G31" s="60"/>
      <c r="H31" s="60"/>
      <c r="I31" s="60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</row>
    <row r="32" spans="1:33" ht="15.75" customHeight="1" outlineLevel="1">
      <c r="A32" s="16"/>
      <c r="B32" s="60">
        <v>5</v>
      </c>
      <c r="C32" s="19" t="s">
        <v>1094</v>
      </c>
      <c r="D32" s="60"/>
      <c r="E32" s="60"/>
      <c r="F32" s="60"/>
      <c r="G32" s="60"/>
      <c r="H32" s="60"/>
      <c r="I32" s="60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</row>
    <row r="33" spans="1:33" ht="15.75" customHeight="1" outlineLevel="1">
      <c r="A33" s="16"/>
      <c r="B33" s="60">
        <v>6</v>
      </c>
      <c r="C33" s="19" t="s">
        <v>1095</v>
      </c>
      <c r="D33" s="60"/>
      <c r="E33" s="60"/>
      <c r="F33" s="60"/>
      <c r="G33" s="60"/>
      <c r="H33" s="60"/>
      <c r="I33" s="60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</row>
    <row r="34" spans="1:33" ht="15.75" customHeight="1" outlineLevel="1">
      <c r="A34" s="16"/>
      <c r="B34" s="60">
        <v>7</v>
      </c>
      <c r="C34" s="19" t="s">
        <v>1096</v>
      </c>
      <c r="D34" s="60"/>
      <c r="E34" s="60"/>
      <c r="F34" s="60"/>
      <c r="G34" s="60"/>
      <c r="H34" s="60"/>
      <c r="I34" s="60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</row>
    <row r="35" spans="1:33" ht="15.75" customHeight="1" outlineLevel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</row>
    <row r="36" spans="1:33" ht="15.75" customHeight="1" outlineLevel="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</row>
    <row r="37" spans="1:33" ht="15.75" customHeight="1">
      <c r="A37" s="119" t="s">
        <v>94</v>
      </c>
      <c r="B37" s="119" t="s">
        <v>223</v>
      </c>
      <c r="C37" s="120" t="s">
        <v>224</v>
      </c>
      <c r="D37" s="121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</row>
    <row r="38" spans="1:33" ht="15.75" customHeight="1" outlineLevel="1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</row>
    <row r="39" spans="1:33" ht="15.75" customHeight="1" outlineLevel="1">
      <c r="A39" s="164" t="s">
        <v>35</v>
      </c>
      <c r="B39" s="15" t="s">
        <v>1124</v>
      </c>
      <c r="C39" s="16"/>
      <c r="D39" s="65"/>
      <c r="E39" s="1"/>
      <c r="F39" s="321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</row>
    <row r="40" spans="1:33" ht="15.75" customHeight="1" outlineLevel="1">
      <c r="A40" s="16"/>
      <c r="B40" s="60" t="s">
        <v>10</v>
      </c>
      <c r="C40" s="60" t="s">
        <v>12</v>
      </c>
      <c r="D40" s="60" t="s">
        <v>26</v>
      </c>
      <c r="E40" s="60">
        <v>2017</v>
      </c>
      <c r="F40" s="60">
        <v>2018</v>
      </c>
      <c r="G40" s="60">
        <v>2019</v>
      </c>
      <c r="H40" s="60">
        <v>2020</v>
      </c>
      <c r="I40" s="60">
        <v>2021</v>
      </c>
      <c r="J40" s="60">
        <v>2022</v>
      </c>
      <c r="K40" s="60">
        <v>2023</v>
      </c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</row>
    <row r="41" spans="1:33" ht="15.75" customHeight="1" outlineLevel="1">
      <c r="A41" s="16"/>
      <c r="B41" s="60"/>
      <c r="C41" s="320" t="s">
        <v>1123</v>
      </c>
      <c r="D41" s="81"/>
      <c r="E41" s="60"/>
      <c r="F41" s="60"/>
      <c r="G41" s="60"/>
      <c r="H41" s="60"/>
      <c r="I41" s="60"/>
      <c r="J41" s="60"/>
      <c r="K41" s="60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</row>
    <row r="42" spans="1:33" ht="15.75" customHeight="1" outlineLevel="1">
      <c r="A42" s="16"/>
      <c r="B42" s="60">
        <v>1</v>
      </c>
      <c r="C42" s="19" t="s">
        <v>1089</v>
      </c>
      <c r="D42" s="81" t="s">
        <v>111</v>
      </c>
      <c r="E42" s="60"/>
      <c r="F42" s="60"/>
      <c r="G42" s="60"/>
      <c r="H42" s="60"/>
      <c r="I42" s="60"/>
      <c r="J42" s="60"/>
      <c r="K42" s="60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</row>
    <row r="43" spans="1:33" ht="15.75" customHeight="1" outlineLevel="1">
      <c r="A43" s="16"/>
      <c r="B43" s="60"/>
      <c r="C43" s="216" t="s">
        <v>691</v>
      </c>
      <c r="D43" s="81" t="s">
        <v>111</v>
      </c>
      <c r="E43" s="60"/>
      <c r="F43" s="60"/>
      <c r="G43" s="60"/>
      <c r="H43" s="60"/>
      <c r="I43" s="60"/>
      <c r="J43" s="60"/>
      <c r="K43" s="60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</row>
    <row r="44" spans="1:33" ht="15.75" customHeight="1" outlineLevel="1">
      <c r="A44" s="16"/>
      <c r="B44" s="60"/>
      <c r="C44" s="216" t="s">
        <v>692</v>
      </c>
      <c r="D44" s="81" t="s">
        <v>111</v>
      </c>
      <c r="E44" s="60"/>
      <c r="F44" s="60"/>
      <c r="G44" s="60"/>
      <c r="H44" s="60"/>
      <c r="I44" s="60"/>
      <c r="J44" s="60"/>
      <c r="K44" s="60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</row>
    <row r="45" spans="1:33" ht="15.75" customHeight="1" outlineLevel="1">
      <c r="A45" s="16"/>
      <c r="B45" s="60"/>
      <c r="C45" s="216" t="s">
        <v>693</v>
      </c>
      <c r="D45" s="81" t="s">
        <v>111</v>
      </c>
      <c r="E45" s="60"/>
      <c r="F45" s="60"/>
      <c r="G45" s="60"/>
      <c r="H45" s="60"/>
      <c r="I45" s="60"/>
      <c r="J45" s="60"/>
      <c r="K45" s="60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</row>
    <row r="46" spans="1:33" ht="15.75" customHeight="1" outlineLevel="1">
      <c r="A46" s="16"/>
      <c r="B46" s="60">
        <v>2</v>
      </c>
      <c r="C46" s="19" t="s">
        <v>1091</v>
      </c>
      <c r="D46" s="81" t="s">
        <v>111</v>
      </c>
      <c r="E46" s="60"/>
      <c r="F46" s="60"/>
      <c r="G46" s="60"/>
      <c r="H46" s="60"/>
      <c r="I46" s="60"/>
      <c r="J46" s="60"/>
      <c r="K46" s="60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</row>
    <row r="47" spans="1:33" ht="15.75" customHeight="1" outlineLevel="1">
      <c r="A47" s="16"/>
      <c r="B47" s="60">
        <v>3</v>
      </c>
      <c r="C47" s="19" t="s">
        <v>1092</v>
      </c>
      <c r="D47" s="81" t="s">
        <v>111</v>
      </c>
      <c r="E47" s="60"/>
      <c r="F47" s="60"/>
      <c r="G47" s="60"/>
      <c r="H47" s="60"/>
      <c r="I47" s="60"/>
      <c r="J47" s="60"/>
      <c r="K47" s="60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</row>
    <row r="48" spans="1:33" ht="15.75" customHeight="1" outlineLevel="1">
      <c r="A48" s="16"/>
      <c r="B48" s="60">
        <v>4</v>
      </c>
      <c r="C48" s="19" t="s">
        <v>1093</v>
      </c>
      <c r="D48" s="81" t="s">
        <v>111</v>
      </c>
      <c r="E48" s="60"/>
      <c r="F48" s="60"/>
      <c r="G48" s="60"/>
      <c r="H48" s="60"/>
      <c r="I48" s="60"/>
      <c r="J48" s="60"/>
      <c r="K48" s="60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</row>
    <row r="49" spans="1:33" ht="15.75" customHeight="1" outlineLevel="1">
      <c r="A49" s="16"/>
      <c r="B49" s="60">
        <v>5</v>
      </c>
      <c r="C49" s="19" t="s">
        <v>1094</v>
      </c>
      <c r="D49" s="81" t="s">
        <v>111</v>
      </c>
      <c r="E49" s="60"/>
      <c r="F49" s="60"/>
      <c r="G49" s="60"/>
      <c r="H49" s="60"/>
      <c r="I49" s="60"/>
      <c r="J49" s="60"/>
      <c r="K49" s="60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</row>
    <row r="50" spans="1:33" ht="15.75" customHeight="1" outlineLevel="1">
      <c r="A50" s="16"/>
      <c r="B50" s="60">
        <v>6</v>
      </c>
      <c r="C50" s="19" t="s">
        <v>1095</v>
      </c>
      <c r="D50" s="81" t="s">
        <v>111</v>
      </c>
      <c r="E50" s="60"/>
      <c r="F50" s="60"/>
      <c r="G50" s="60"/>
      <c r="H50" s="60"/>
      <c r="I50" s="60"/>
      <c r="J50" s="60"/>
      <c r="K50" s="60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</row>
    <row r="51" spans="1:33" ht="15.75" customHeight="1" outlineLevel="1">
      <c r="A51" s="164"/>
      <c r="B51" s="60">
        <v>7</v>
      </c>
      <c r="C51" s="19" t="s">
        <v>1125</v>
      </c>
      <c r="D51" s="81" t="s">
        <v>111</v>
      </c>
      <c r="E51" s="60"/>
      <c r="F51" s="60"/>
      <c r="G51" s="60"/>
      <c r="H51" s="60"/>
      <c r="I51" s="60"/>
      <c r="J51" s="60"/>
      <c r="K51" s="60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</row>
    <row r="52" spans="1:33" ht="15.75" customHeight="1" outlineLevel="1">
      <c r="A52" s="164"/>
      <c r="B52" s="60">
        <v>8</v>
      </c>
      <c r="C52" s="19" t="s">
        <v>1126</v>
      </c>
      <c r="D52" s="81" t="s">
        <v>111</v>
      </c>
      <c r="E52" s="60"/>
      <c r="F52" s="60"/>
      <c r="G52" s="60"/>
      <c r="H52" s="60"/>
      <c r="I52" s="60"/>
      <c r="J52" s="60"/>
      <c r="K52" s="60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</row>
    <row r="53" spans="1:33" ht="15.75" customHeight="1" outlineLevel="1">
      <c r="A53" s="164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</row>
    <row r="54" spans="1:33" ht="15.75" customHeight="1" outlineLevel="1">
      <c r="A54" s="164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</row>
    <row r="55" spans="1:33" ht="15.75" customHeight="1">
      <c r="A55" s="295" t="s">
        <v>94</v>
      </c>
      <c r="B55" s="295" t="s">
        <v>316</v>
      </c>
      <c r="C55" s="296" t="s">
        <v>317</v>
      </c>
      <c r="D55" s="297"/>
      <c r="E55" s="297"/>
      <c r="F55" s="297"/>
      <c r="G55" s="297"/>
      <c r="H55" s="297"/>
      <c r="I55" s="297"/>
      <c r="J55" s="297"/>
      <c r="K55" s="297"/>
      <c r="L55" s="297"/>
      <c r="M55" s="297"/>
      <c r="N55" s="297"/>
      <c r="O55" s="297"/>
      <c r="P55" s="297"/>
      <c r="Q55" s="297"/>
      <c r="R55" s="297"/>
      <c r="S55" s="297"/>
      <c r="T55" s="297"/>
      <c r="U55" s="297"/>
      <c r="V55" s="297"/>
      <c r="W55" s="297"/>
      <c r="X55" s="297"/>
      <c r="Y55" s="297"/>
      <c r="Z55" s="297"/>
      <c r="AA55" s="297"/>
      <c r="AB55" s="297"/>
      <c r="AC55" s="297"/>
      <c r="AD55" s="297"/>
      <c r="AE55" s="297"/>
      <c r="AF55" s="297"/>
      <c r="AG55" s="297"/>
    </row>
    <row r="56" spans="1:33" ht="15.75" customHeight="1" outlineLevel="1">
      <c r="A56" s="16"/>
      <c r="B56" s="16"/>
      <c r="C56" s="15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</row>
    <row r="57" spans="1:33" ht="15.75" customHeight="1" outlineLevel="1">
      <c r="A57" s="164" t="s">
        <v>208</v>
      </c>
      <c r="B57" s="15" t="s">
        <v>1127</v>
      </c>
      <c r="C57" s="16"/>
      <c r="D57" s="16"/>
      <c r="E57" s="16"/>
      <c r="F57" s="321"/>
      <c r="G57" s="65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</row>
    <row r="58" spans="1:33" ht="15.75" customHeight="1" outlineLevel="1">
      <c r="A58" s="16"/>
      <c r="B58" s="60" t="s">
        <v>10</v>
      </c>
      <c r="C58" s="17" t="s">
        <v>12</v>
      </c>
      <c r="D58" s="60" t="s">
        <v>26</v>
      </c>
      <c r="E58" s="60">
        <v>2017</v>
      </c>
      <c r="F58" s="60">
        <v>2018</v>
      </c>
      <c r="G58" s="60">
        <v>2019</v>
      </c>
      <c r="H58" s="60">
        <v>2020</v>
      </c>
      <c r="I58" s="60">
        <v>2021</v>
      </c>
      <c r="J58" s="60">
        <v>2022</v>
      </c>
      <c r="K58" s="60">
        <v>2023</v>
      </c>
      <c r="L58" s="1"/>
      <c r="M58" s="1"/>
      <c r="N58" s="1"/>
      <c r="O58" s="1"/>
      <c r="P58" s="1"/>
      <c r="Q58" s="1"/>
      <c r="R58" s="1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</row>
    <row r="59" spans="1:33" ht="15.75" customHeight="1" outlineLevel="1">
      <c r="A59" s="16"/>
      <c r="B59" s="60"/>
      <c r="C59" s="320" t="s">
        <v>1123</v>
      </c>
      <c r="D59" s="60"/>
      <c r="E59" s="60"/>
      <c r="F59" s="60"/>
      <c r="G59" s="60"/>
      <c r="H59" s="60"/>
      <c r="I59" s="60"/>
      <c r="J59" s="60"/>
      <c r="K59" s="60"/>
      <c r="L59" s="1"/>
      <c r="M59" s="1"/>
      <c r="N59" s="1"/>
      <c r="O59" s="1"/>
      <c r="P59" s="1"/>
      <c r="Q59" s="1"/>
      <c r="R59" s="1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</row>
    <row r="60" spans="1:33" ht="15.75" customHeight="1" outlineLevel="1">
      <c r="A60" s="16"/>
      <c r="B60" s="270" t="s">
        <v>1128</v>
      </c>
      <c r="C60" s="322" t="s">
        <v>1129</v>
      </c>
      <c r="D60" s="60"/>
      <c r="E60" s="60"/>
      <c r="F60" s="60"/>
      <c r="G60" s="60"/>
      <c r="H60" s="60"/>
      <c r="I60" s="60"/>
      <c r="J60" s="60"/>
      <c r="K60" s="60"/>
      <c r="L60" s="1"/>
      <c r="M60" s="1"/>
      <c r="N60" s="1"/>
      <c r="O60" s="1"/>
      <c r="P60" s="1"/>
      <c r="Q60" s="1"/>
      <c r="R60" s="1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</row>
    <row r="61" spans="1:33" ht="15.75" customHeight="1" outlineLevel="1">
      <c r="A61" s="16"/>
      <c r="B61" s="60">
        <v>1</v>
      </c>
      <c r="C61" s="19" t="s">
        <v>1089</v>
      </c>
      <c r="D61" s="60" t="s">
        <v>38</v>
      </c>
      <c r="E61" s="60"/>
      <c r="F61" s="60"/>
      <c r="G61" s="60"/>
      <c r="H61" s="60"/>
      <c r="I61" s="60"/>
      <c r="J61" s="60"/>
      <c r="K61" s="60"/>
      <c r="L61" s="1"/>
      <c r="M61" s="1"/>
      <c r="N61" s="1"/>
      <c r="O61" s="1"/>
      <c r="P61" s="1"/>
      <c r="Q61" s="1"/>
      <c r="R61" s="1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</row>
    <row r="62" spans="1:33" ht="15.75" customHeight="1" outlineLevel="1">
      <c r="A62" s="16"/>
      <c r="B62" s="60"/>
      <c r="C62" s="216" t="s">
        <v>691</v>
      </c>
      <c r="D62" s="60" t="s">
        <v>38</v>
      </c>
      <c r="E62" s="60"/>
      <c r="F62" s="60"/>
      <c r="G62" s="60"/>
      <c r="H62" s="60"/>
      <c r="I62" s="60"/>
      <c r="J62" s="60"/>
      <c r="K62" s="60"/>
      <c r="L62" s="1"/>
      <c r="M62" s="1"/>
      <c r="N62" s="1"/>
      <c r="O62" s="1"/>
      <c r="P62" s="1"/>
      <c r="Q62" s="1"/>
      <c r="R62" s="1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</row>
    <row r="63" spans="1:33" ht="15.75" customHeight="1" outlineLevel="1">
      <c r="A63" s="16"/>
      <c r="B63" s="60"/>
      <c r="C63" s="216" t="s">
        <v>692</v>
      </c>
      <c r="D63" s="60" t="s">
        <v>38</v>
      </c>
      <c r="E63" s="60"/>
      <c r="F63" s="60"/>
      <c r="G63" s="60"/>
      <c r="H63" s="60"/>
      <c r="I63" s="60"/>
      <c r="J63" s="60"/>
      <c r="K63" s="60"/>
      <c r="L63" s="1"/>
      <c r="M63" s="1"/>
      <c r="N63" s="1"/>
      <c r="O63" s="1"/>
      <c r="P63" s="1"/>
      <c r="Q63" s="1"/>
      <c r="R63" s="1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</row>
    <row r="64" spans="1:33" ht="15.75" customHeight="1" outlineLevel="1">
      <c r="A64" s="16"/>
      <c r="B64" s="60"/>
      <c r="C64" s="216" t="s">
        <v>693</v>
      </c>
      <c r="D64" s="60" t="s">
        <v>38</v>
      </c>
      <c r="E64" s="60"/>
      <c r="F64" s="60"/>
      <c r="G64" s="60"/>
      <c r="H64" s="60"/>
      <c r="I64" s="60"/>
      <c r="J64" s="60"/>
      <c r="K64" s="60"/>
      <c r="L64" s="1"/>
      <c r="M64" s="1"/>
      <c r="N64" s="1"/>
      <c r="O64" s="1"/>
      <c r="P64" s="1"/>
      <c r="Q64" s="1"/>
      <c r="R64" s="1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</row>
    <row r="65" spans="1:33" ht="15.75" customHeight="1" outlineLevel="1">
      <c r="A65" s="16"/>
      <c r="B65" s="60">
        <v>2</v>
      </c>
      <c r="C65" s="19" t="s">
        <v>1091</v>
      </c>
      <c r="D65" s="60" t="s">
        <v>38</v>
      </c>
      <c r="E65" s="60"/>
      <c r="F65" s="60"/>
      <c r="G65" s="60"/>
      <c r="H65" s="60"/>
      <c r="I65" s="60"/>
      <c r="J65" s="60"/>
      <c r="K65" s="60"/>
      <c r="L65" s="1"/>
      <c r="M65" s="1"/>
      <c r="N65" s="1"/>
      <c r="O65" s="1"/>
      <c r="P65" s="1"/>
      <c r="Q65" s="1"/>
      <c r="R65" s="1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</row>
    <row r="66" spans="1:33" ht="15.75" customHeight="1" outlineLevel="1">
      <c r="A66" s="16"/>
      <c r="B66" s="60">
        <v>3</v>
      </c>
      <c r="C66" s="19" t="s">
        <v>1092</v>
      </c>
      <c r="D66" s="60" t="s">
        <v>38</v>
      </c>
      <c r="E66" s="60"/>
      <c r="F66" s="60"/>
      <c r="G66" s="60"/>
      <c r="H66" s="60"/>
      <c r="I66" s="60"/>
      <c r="J66" s="60"/>
      <c r="K66" s="60"/>
      <c r="L66" s="1"/>
      <c r="M66" s="1"/>
      <c r="N66" s="1"/>
      <c r="O66" s="1"/>
      <c r="P66" s="1"/>
      <c r="Q66" s="1"/>
      <c r="R66" s="1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</row>
    <row r="67" spans="1:33" ht="15.75" customHeight="1" outlineLevel="1">
      <c r="A67" s="16"/>
      <c r="B67" s="60">
        <v>4</v>
      </c>
      <c r="C67" s="19" t="s">
        <v>1093</v>
      </c>
      <c r="D67" s="60" t="s">
        <v>38</v>
      </c>
      <c r="E67" s="60"/>
      <c r="F67" s="60"/>
      <c r="G67" s="60"/>
      <c r="H67" s="60"/>
      <c r="I67" s="60"/>
      <c r="J67" s="60"/>
      <c r="K67" s="60"/>
      <c r="L67" s="1"/>
      <c r="M67" s="1"/>
      <c r="N67" s="1"/>
      <c r="O67" s="1"/>
      <c r="P67" s="1"/>
      <c r="Q67" s="1"/>
      <c r="R67" s="1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</row>
    <row r="68" spans="1:33" ht="15.75" customHeight="1" outlineLevel="1">
      <c r="A68" s="16"/>
      <c r="B68" s="60">
        <v>5</v>
      </c>
      <c r="C68" s="19" t="s">
        <v>1094</v>
      </c>
      <c r="D68" s="60" t="s">
        <v>38</v>
      </c>
      <c r="E68" s="60"/>
      <c r="F68" s="60"/>
      <c r="G68" s="60"/>
      <c r="H68" s="60"/>
      <c r="I68" s="60"/>
      <c r="J68" s="60"/>
      <c r="K68" s="60"/>
      <c r="L68" s="1"/>
      <c r="M68" s="1"/>
      <c r="N68" s="1"/>
      <c r="O68" s="1"/>
      <c r="P68" s="1"/>
      <c r="Q68" s="1"/>
      <c r="R68" s="1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</row>
    <row r="69" spans="1:33" ht="15.75" customHeight="1" outlineLevel="1">
      <c r="A69" s="16"/>
      <c r="B69" s="60">
        <v>6</v>
      </c>
      <c r="C69" s="19" t="s">
        <v>1095</v>
      </c>
      <c r="D69" s="60" t="s">
        <v>38</v>
      </c>
      <c r="E69" s="60"/>
      <c r="F69" s="60"/>
      <c r="G69" s="60"/>
      <c r="H69" s="60"/>
      <c r="I69" s="60"/>
      <c r="J69" s="60"/>
      <c r="K69" s="60"/>
      <c r="L69" s="1"/>
      <c r="M69" s="1"/>
      <c r="N69" s="1"/>
      <c r="O69" s="1"/>
      <c r="P69" s="1"/>
      <c r="Q69" s="1"/>
      <c r="R69" s="1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</row>
    <row r="70" spans="1:33" ht="15.75" customHeight="1" outlineLevel="1">
      <c r="A70" s="16"/>
      <c r="B70" s="60">
        <v>7</v>
      </c>
      <c r="C70" s="19" t="s">
        <v>1130</v>
      </c>
      <c r="D70" s="60" t="s">
        <v>38</v>
      </c>
      <c r="E70" s="60"/>
      <c r="F70" s="60"/>
      <c r="G70" s="60"/>
      <c r="H70" s="60"/>
      <c r="I70" s="60"/>
      <c r="J70" s="60"/>
      <c r="K70" s="60"/>
      <c r="L70" s="1"/>
      <c r="M70" s="1"/>
      <c r="N70" s="1"/>
      <c r="O70" s="1"/>
      <c r="P70" s="1"/>
      <c r="Q70" s="1"/>
      <c r="R70" s="1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</row>
    <row r="71" spans="1:33" ht="15.75" customHeight="1" outlineLevel="1">
      <c r="A71" s="16"/>
      <c r="B71" s="270" t="s">
        <v>1131</v>
      </c>
      <c r="C71" s="322" t="s">
        <v>1132</v>
      </c>
      <c r="D71" s="60"/>
      <c r="E71" s="60"/>
      <c r="F71" s="60"/>
      <c r="G71" s="60"/>
      <c r="H71" s="60"/>
      <c r="I71" s="60"/>
      <c r="J71" s="60"/>
      <c r="K71" s="60"/>
      <c r="L71" s="1"/>
      <c r="M71" s="1"/>
      <c r="N71" s="1"/>
      <c r="O71" s="1"/>
      <c r="P71" s="1"/>
      <c r="Q71" s="1"/>
      <c r="R71" s="1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</row>
    <row r="72" spans="1:33" ht="15.75" customHeight="1" outlineLevel="1">
      <c r="A72" s="16"/>
      <c r="B72" s="60">
        <v>1</v>
      </c>
      <c r="C72" s="19" t="s">
        <v>1089</v>
      </c>
      <c r="D72" s="60" t="s">
        <v>38</v>
      </c>
      <c r="E72" s="60"/>
      <c r="F72" s="60"/>
      <c r="G72" s="60"/>
      <c r="H72" s="60"/>
      <c r="I72" s="60"/>
      <c r="J72" s="60"/>
      <c r="K72" s="60"/>
      <c r="L72" s="1"/>
      <c r="M72" s="1"/>
      <c r="N72" s="1"/>
      <c r="O72" s="1"/>
      <c r="P72" s="1"/>
      <c r="Q72" s="1"/>
      <c r="R72" s="1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</row>
    <row r="73" spans="1:33" ht="15.75" customHeight="1" outlineLevel="1">
      <c r="A73" s="16"/>
      <c r="B73" s="60"/>
      <c r="C73" s="216" t="s">
        <v>691</v>
      </c>
      <c r="D73" s="60" t="s">
        <v>38</v>
      </c>
      <c r="E73" s="60"/>
      <c r="F73" s="60"/>
      <c r="G73" s="60"/>
      <c r="H73" s="60"/>
      <c r="I73" s="60"/>
      <c r="J73" s="60"/>
      <c r="K73" s="60"/>
      <c r="L73" s="1"/>
      <c r="M73" s="1"/>
      <c r="N73" s="1"/>
      <c r="O73" s="1"/>
      <c r="P73" s="1"/>
      <c r="Q73" s="1"/>
      <c r="R73" s="1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</row>
    <row r="74" spans="1:33" ht="15.75" customHeight="1" outlineLevel="1">
      <c r="A74" s="16"/>
      <c r="B74" s="60"/>
      <c r="C74" s="216" t="s">
        <v>692</v>
      </c>
      <c r="D74" s="60" t="s">
        <v>38</v>
      </c>
      <c r="E74" s="60"/>
      <c r="F74" s="60"/>
      <c r="G74" s="60"/>
      <c r="H74" s="60"/>
      <c r="I74" s="60"/>
      <c r="J74" s="60"/>
      <c r="K74" s="60"/>
      <c r="L74" s="1"/>
      <c r="M74" s="1"/>
      <c r="N74" s="1"/>
      <c r="O74" s="1"/>
      <c r="P74" s="1"/>
      <c r="Q74" s="1"/>
      <c r="R74" s="1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</row>
    <row r="75" spans="1:33" ht="15.75" customHeight="1" outlineLevel="1">
      <c r="A75" s="16"/>
      <c r="B75" s="60"/>
      <c r="C75" s="216" t="s">
        <v>693</v>
      </c>
      <c r="D75" s="60" t="s">
        <v>38</v>
      </c>
      <c r="E75" s="60"/>
      <c r="F75" s="60"/>
      <c r="G75" s="60"/>
      <c r="H75" s="60"/>
      <c r="I75" s="60"/>
      <c r="J75" s="60"/>
      <c r="K75" s="60"/>
      <c r="L75" s="1"/>
      <c r="M75" s="1"/>
      <c r="N75" s="1"/>
      <c r="O75" s="1"/>
      <c r="P75" s="1"/>
      <c r="Q75" s="1"/>
      <c r="R75" s="1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</row>
    <row r="76" spans="1:33" ht="15.75" customHeight="1" outlineLevel="1">
      <c r="A76" s="16"/>
      <c r="B76" s="60">
        <v>2</v>
      </c>
      <c r="C76" s="19" t="s">
        <v>1091</v>
      </c>
      <c r="D76" s="60" t="s">
        <v>38</v>
      </c>
      <c r="E76" s="60"/>
      <c r="F76" s="60"/>
      <c r="G76" s="60"/>
      <c r="H76" s="60"/>
      <c r="I76" s="60"/>
      <c r="J76" s="60"/>
      <c r="K76" s="60"/>
      <c r="L76" s="1"/>
      <c r="M76" s="1"/>
      <c r="N76" s="1"/>
      <c r="O76" s="1"/>
      <c r="P76" s="1"/>
      <c r="Q76" s="1"/>
      <c r="R76" s="1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</row>
    <row r="77" spans="1:33" ht="15.75" customHeight="1" outlineLevel="1">
      <c r="A77" s="16"/>
      <c r="B77" s="60"/>
      <c r="C77" s="19" t="s">
        <v>1092</v>
      </c>
      <c r="D77" s="60" t="s">
        <v>38</v>
      </c>
      <c r="E77" s="60"/>
      <c r="F77" s="60"/>
      <c r="G77" s="60"/>
      <c r="H77" s="60"/>
      <c r="I77" s="60"/>
      <c r="J77" s="60"/>
      <c r="K77" s="60"/>
      <c r="L77" s="1"/>
      <c r="M77" s="1"/>
      <c r="N77" s="1"/>
      <c r="O77" s="1"/>
      <c r="P77" s="1"/>
      <c r="Q77" s="1"/>
      <c r="R77" s="1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</row>
    <row r="78" spans="1:33" ht="15.75" customHeight="1" outlineLevel="1">
      <c r="A78" s="16"/>
      <c r="B78" s="60">
        <v>3</v>
      </c>
      <c r="C78" s="19" t="s">
        <v>1093</v>
      </c>
      <c r="D78" s="60" t="s">
        <v>38</v>
      </c>
      <c r="E78" s="60"/>
      <c r="F78" s="60"/>
      <c r="G78" s="60"/>
      <c r="H78" s="60"/>
      <c r="I78" s="60"/>
      <c r="J78" s="60"/>
      <c r="K78" s="60"/>
      <c r="L78" s="1"/>
      <c r="M78" s="1"/>
      <c r="N78" s="1"/>
      <c r="O78" s="1"/>
      <c r="P78" s="1"/>
      <c r="Q78" s="1"/>
      <c r="R78" s="1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</row>
    <row r="79" spans="1:33" ht="15.75" customHeight="1" outlineLevel="1">
      <c r="A79" s="16"/>
      <c r="B79" s="60">
        <v>4</v>
      </c>
      <c r="C79" s="19" t="s">
        <v>1094</v>
      </c>
      <c r="D79" s="60" t="s">
        <v>38</v>
      </c>
      <c r="E79" s="60"/>
      <c r="F79" s="60"/>
      <c r="G79" s="60"/>
      <c r="H79" s="60"/>
      <c r="I79" s="60"/>
      <c r="J79" s="60"/>
      <c r="K79" s="60"/>
      <c r="L79" s="1"/>
      <c r="M79" s="1"/>
      <c r="N79" s="1"/>
      <c r="O79" s="1"/>
      <c r="P79" s="1"/>
      <c r="Q79" s="1"/>
      <c r="R79" s="1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</row>
    <row r="80" spans="1:33" ht="15.75" customHeight="1" outlineLevel="1">
      <c r="A80" s="16"/>
      <c r="B80" s="60">
        <v>5</v>
      </c>
      <c r="C80" s="19" t="s">
        <v>1095</v>
      </c>
      <c r="D80" s="60" t="s">
        <v>38</v>
      </c>
      <c r="E80" s="60"/>
      <c r="F80" s="60"/>
      <c r="G80" s="60"/>
      <c r="H80" s="60"/>
      <c r="I80" s="60"/>
      <c r="J80" s="60"/>
      <c r="K80" s="60"/>
      <c r="L80" s="1"/>
      <c r="M80" s="1"/>
      <c r="N80" s="1"/>
      <c r="O80" s="1"/>
      <c r="P80" s="1"/>
      <c r="Q80" s="1"/>
      <c r="R80" s="1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</row>
    <row r="81" spans="1:33" ht="15.75" customHeight="1" outlineLevel="1">
      <c r="A81" s="16"/>
      <c r="B81" s="60">
        <v>6</v>
      </c>
      <c r="C81" s="19" t="s">
        <v>1133</v>
      </c>
      <c r="D81" s="60" t="s">
        <v>38</v>
      </c>
      <c r="E81" s="60"/>
      <c r="F81" s="60"/>
      <c r="G81" s="60"/>
      <c r="H81" s="60"/>
      <c r="I81" s="60"/>
      <c r="J81" s="60"/>
      <c r="K81" s="60"/>
      <c r="L81" s="1"/>
      <c r="M81" s="1"/>
      <c r="N81" s="1"/>
      <c r="O81" s="1"/>
      <c r="P81" s="1"/>
      <c r="Q81" s="1"/>
      <c r="R81" s="1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</row>
    <row r="82" spans="1:33" ht="15.75" customHeight="1" outlineLevel="1">
      <c r="A82" s="16"/>
      <c r="B82" s="16"/>
      <c r="C82" s="21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</row>
    <row r="83" spans="1:33" ht="15.75" customHeight="1" outlineLevel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</row>
    <row r="84" spans="1:33" ht="15.75" customHeight="1">
      <c r="A84" s="300" t="s">
        <v>94</v>
      </c>
      <c r="B84" s="300" t="s">
        <v>348</v>
      </c>
      <c r="C84" s="301" t="s">
        <v>349</v>
      </c>
      <c r="D84" s="302"/>
      <c r="E84" s="302"/>
      <c r="F84" s="302"/>
      <c r="G84" s="302"/>
      <c r="H84" s="302"/>
      <c r="I84" s="302"/>
      <c r="J84" s="302"/>
      <c r="K84" s="302"/>
      <c r="L84" s="302"/>
      <c r="M84" s="302"/>
      <c r="N84" s="302"/>
      <c r="O84" s="302"/>
      <c r="P84" s="302"/>
      <c r="Q84" s="302"/>
      <c r="R84" s="302"/>
      <c r="S84" s="302"/>
      <c r="T84" s="302"/>
      <c r="U84" s="302"/>
      <c r="V84" s="302"/>
      <c r="W84" s="302"/>
      <c r="X84" s="302"/>
      <c r="Y84" s="302"/>
      <c r="Z84" s="302"/>
      <c r="AA84" s="302"/>
      <c r="AB84" s="302"/>
      <c r="AC84" s="302"/>
      <c r="AD84" s="302"/>
      <c r="AE84" s="302"/>
      <c r="AF84" s="302"/>
      <c r="AG84" s="302"/>
    </row>
    <row r="85" spans="1:33" ht="15.75" customHeight="1" outlineLevel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</row>
    <row r="86" spans="1:33" ht="15.75" customHeight="1" outlineLevel="1">
      <c r="A86" s="164" t="s">
        <v>67</v>
      </c>
      <c r="B86" s="15" t="s">
        <v>1134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</row>
    <row r="87" spans="1:33" ht="15.75" customHeight="1" outlineLevel="1">
      <c r="A87" s="16"/>
      <c r="B87" s="60" t="s">
        <v>10</v>
      </c>
      <c r="C87" s="188" t="s">
        <v>12</v>
      </c>
      <c r="D87" s="60" t="s">
        <v>26</v>
      </c>
      <c r="E87" s="60">
        <v>2017</v>
      </c>
      <c r="F87" s="60">
        <v>2018</v>
      </c>
      <c r="G87" s="60">
        <v>2019</v>
      </c>
      <c r="H87" s="60">
        <v>2020</v>
      </c>
      <c r="I87" s="60">
        <v>2021</v>
      </c>
      <c r="J87" s="60">
        <v>2022</v>
      </c>
      <c r="K87" s="60">
        <v>2023</v>
      </c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</row>
    <row r="88" spans="1:33" ht="15.75" customHeight="1" outlineLevel="1">
      <c r="A88" s="16"/>
      <c r="B88" s="60">
        <v>1</v>
      </c>
      <c r="C88" s="19" t="s">
        <v>351</v>
      </c>
      <c r="D88" s="60" t="s">
        <v>38</v>
      </c>
      <c r="E88" s="60"/>
      <c r="F88" s="60"/>
      <c r="G88" s="60"/>
      <c r="H88" s="60"/>
      <c r="I88" s="60"/>
      <c r="J88" s="60"/>
      <c r="K88" s="60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</row>
    <row r="89" spans="1:33" ht="15.75" customHeight="1" outlineLevel="1">
      <c r="A89" s="16"/>
      <c r="B89" s="60">
        <v>2</v>
      </c>
      <c r="C89" s="19" t="s">
        <v>352</v>
      </c>
      <c r="D89" s="60" t="s">
        <v>38</v>
      </c>
      <c r="E89" s="60"/>
      <c r="F89" s="60"/>
      <c r="G89" s="60"/>
      <c r="H89" s="60"/>
      <c r="I89" s="60"/>
      <c r="J89" s="60"/>
      <c r="K89" s="60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</row>
    <row r="90" spans="1:33" ht="15.75" customHeight="1" outlineLevel="1">
      <c r="A90" s="16"/>
      <c r="B90" s="60">
        <v>3</v>
      </c>
      <c r="C90" s="19" t="s">
        <v>353</v>
      </c>
      <c r="D90" s="60" t="s">
        <v>38</v>
      </c>
      <c r="E90" s="60"/>
      <c r="F90" s="60"/>
      <c r="G90" s="60"/>
      <c r="H90" s="60"/>
      <c r="I90" s="60"/>
      <c r="J90" s="60"/>
      <c r="K90" s="60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</row>
    <row r="91" spans="1:33" ht="15.75" customHeight="1" outlineLevel="1">
      <c r="A91" s="16"/>
      <c r="B91" s="60">
        <v>4</v>
      </c>
      <c r="C91" s="19" t="s">
        <v>354</v>
      </c>
      <c r="D91" s="60" t="s">
        <v>38</v>
      </c>
      <c r="E91" s="60"/>
      <c r="F91" s="60"/>
      <c r="G91" s="60"/>
      <c r="H91" s="60"/>
      <c r="I91" s="60"/>
      <c r="J91" s="60"/>
      <c r="K91" s="60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</row>
    <row r="92" spans="1:33" ht="15.75" customHeight="1" outlineLevel="1">
      <c r="A92" s="16"/>
      <c r="B92" s="60">
        <v>5</v>
      </c>
      <c r="C92" s="19" t="s">
        <v>355</v>
      </c>
      <c r="D92" s="60" t="s">
        <v>38</v>
      </c>
      <c r="E92" s="60"/>
      <c r="F92" s="60"/>
      <c r="G92" s="60"/>
      <c r="H92" s="60"/>
      <c r="I92" s="60"/>
      <c r="J92" s="60"/>
      <c r="K92" s="60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</row>
    <row r="93" spans="1:33" ht="15.75" customHeight="1" outlineLevel="1">
      <c r="A93" s="16"/>
      <c r="B93" s="60">
        <v>6</v>
      </c>
      <c r="C93" s="19" t="s">
        <v>356</v>
      </c>
      <c r="D93" s="60" t="s">
        <v>38</v>
      </c>
      <c r="E93" s="60"/>
      <c r="F93" s="60"/>
      <c r="G93" s="60"/>
      <c r="H93" s="60"/>
      <c r="I93" s="60"/>
      <c r="J93" s="60"/>
      <c r="K93" s="60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</row>
    <row r="94" spans="1:33" ht="15.7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</row>
    <row r="95" spans="1:33" ht="15.7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</row>
    <row r="96" spans="1:33" ht="16.5" hidden="1" customHeight="1" outlineLevel="1">
      <c r="A96" s="63" t="s">
        <v>272</v>
      </c>
      <c r="B96" s="15" t="s">
        <v>357</v>
      </c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</row>
    <row r="97" spans="1:33" ht="47.25" hidden="1" customHeight="1" outlineLevel="1">
      <c r="A97" s="50"/>
      <c r="B97" s="979" t="s">
        <v>10</v>
      </c>
      <c r="C97" s="979" t="s">
        <v>11</v>
      </c>
      <c r="D97" s="979" t="s">
        <v>358</v>
      </c>
      <c r="E97" s="979" t="s">
        <v>359</v>
      </c>
      <c r="F97" s="979" t="s">
        <v>360</v>
      </c>
      <c r="G97" s="979" t="s">
        <v>361</v>
      </c>
      <c r="H97" s="971" t="s">
        <v>362</v>
      </c>
      <c r="I97" s="972"/>
      <c r="J97" s="972"/>
      <c r="K97" s="973"/>
      <c r="L97" s="979" t="s">
        <v>363</v>
      </c>
      <c r="M97" s="60" t="s">
        <v>364</v>
      </c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</row>
    <row r="98" spans="1:33" ht="30.75" hidden="1" customHeight="1" outlineLevel="1">
      <c r="A98" s="50"/>
      <c r="B98" s="980"/>
      <c r="C98" s="980"/>
      <c r="D98" s="980"/>
      <c r="E98" s="980"/>
      <c r="F98" s="981"/>
      <c r="G98" s="981"/>
      <c r="H98" s="60" t="s">
        <v>365</v>
      </c>
      <c r="I98" s="60" t="s">
        <v>366</v>
      </c>
      <c r="J98" s="60" t="s">
        <v>367</v>
      </c>
      <c r="K98" s="60" t="s">
        <v>368</v>
      </c>
      <c r="L98" s="981"/>
      <c r="M98" s="60" t="s">
        <v>369</v>
      </c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</row>
    <row r="99" spans="1:33" ht="15" hidden="1" customHeight="1" outlineLevel="1">
      <c r="A99" s="50"/>
      <c r="B99" s="981"/>
      <c r="C99" s="981"/>
      <c r="D99" s="981"/>
      <c r="E99" s="981"/>
      <c r="F99" s="60" t="s">
        <v>370</v>
      </c>
      <c r="G99" s="60" t="s">
        <v>38</v>
      </c>
      <c r="H99" s="60" t="s">
        <v>111</v>
      </c>
      <c r="I99" s="60" t="s">
        <v>371</v>
      </c>
      <c r="J99" s="60" t="s">
        <v>267</v>
      </c>
      <c r="K99" s="60" t="s">
        <v>1135</v>
      </c>
      <c r="L99" s="60" t="s">
        <v>373</v>
      </c>
      <c r="M99" s="190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</row>
    <row r="100" spans="1:33" ht="15" hidden="1" customHeight="1" outlineLevel="1">
      <c r="A100" s="50"/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0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</row>
    <row r="101" spans="1:33" ht="15" hidden="1" customHeight="1" outlineLevel="1">
      <c r="A101" s="50"/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0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</row>
    <row r="102" spans="1:33" ht="15" hidden="1" customHeight="1" outlineLevel="1">
      <c r="A102" s="50"/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</row>
    <row r="103" spans="1:33" ht="15" hidden="1" customHeight="1" outlineLevel="1">
      <c r="A103" s="124"/>
      <c r="B103" s="190"/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</row>
    <row r="104" spans="1:33" ht="15" hidden="1" customHeight="1" outlineLevel="1">
      <c r="A104" s="1"/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5" hidden="1" customHeight="1" outlineLevel="1">
      <c r="A105" s="1"/>
      <c r="B105" s="190"/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6.5" hidden="1" customHeight="1" outlineLevel="1">
      <c r="A106" s="16"/>
      <c r="B106" s="190"/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</row>
    <row r="107" spans="1:33" ht="16.5" hidden="1" customHeight="1" outlineLevel="1">
      <c r="A107" s="16"/>
      <c r="B107" s="197" t="s">
        <v>441</v>
      </c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</row>
    <row r="108" spans="1:33" ht="16.5" hidden="1" customHeight="1" outlineLevel="1">
      <c r="A108" s="16"/>
      <c r="B108" s="197" t="s">
        <v>442</v>
      </c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</row>
    <row r="109" spans="1:33" ht="16.5" hidden="1" customHeight="1" outlineLevel="1">
      <c r="A109" s="16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</row>
    <row r="110" spans="1:33" ht="16.5" hidden="1" customHeight="1" outlineLevel="1">
      <c r="A110" s="16"/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</row>
    <row r="111" spans="1:33" ht="16.5" hidden="1" customHeight="1" outlineLevel="1">
      <c r="A111" s="63" t="s">
        <v>276</v>
      </c>
      <c r="B111" s="15" t="s">
        <v>443</v>
      </c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</row>
    <row r="112" spans="1:33" ht="25.5" hidden="1" customHeight="1" outlineLevel="1">
      <c r="A112" s="16"/>
      <c r="B112" s="979" t="s">
        <v>10</v>
      </c>
      <c r="C112" s="979" t="str">
        <f t="shared" ref="C112:H112" si="0">C97</f>
        <v>Назва</v>
      </c>
      <c r="D112" s="979" t="str">
        <f t="shared" si="0"/>
        <v>Короткий опис</v>
      </c>
      <c r="E112" s="979" t="str">
        <f t="shared" si="0"/>
        <v>Стадія реалізації *</v>
      </c>
      <c r="F112" s="979" t="str">
        <f t="shared" si="0"/>
        <v>Наявність ТЕО, бізнес-плану</v>
      </c>
      <c r="G112" s="979" t="str">
        <f t="shared" si="0"/>
        <v>Вартість капітальних витрат **</v>
      </c>
      <c r="H112" s="971" t="str">
        <f t="shared" si="0"/>
        <v>Річна економія паливно-енергетичних і природних ресурсів</v>
      </c>
      <c r="I112" s="972"/>
      <c r="J112" s="972"/>
      <c r="K112" s="973"/>
      <c r="L112" s="979" t="str">
        <f t="shared" ref="L112:M112" si="1">L97</f>
        <v>Річна економія коштів **</v>
      </c>
      <c r="M112" s="60" t="str">
        <f t="shared" si="1"/>
        <v>Період (строк) реалізації</v>
      </c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</row>
    <row r="113" spans="1:33" ht="27" hidden="1" customHeight="1" outlineLevel="1">
      <c r="A113" s="16"/>
      <c r="B113" s="980"/>
      <c r="C113" s="980"/>
      <c r="D113" s="980"/>
      <c r="E113" s="980"/>
      <c r="F113" s="981"/>
      <c r="G113" s="981"/>
      <c r="H113" s="60" t="str">
        <f t="shared" ref="H113:K113" si="2">H98</f>
        <v>природ. газ</v>
      </c>
      <c r="I113" s="60" t="str">
        <f t="shared" si="2"/>
        <v>електроенергія</v>
      </c>
      <c r="J113" s="60" t="str">
        <f t="shared" si="2"/>
        <v>теплова енергія</v>
      </c>
      <c r="K113" s="60" t="str">
        <f t="shared" si="2"/>
        <v>вода</v>
      </c>
      <c r="L113" s="981"/>
      <c r="M113" s="60" t="str">
        <f>M98</f>
        <v>(у форматі 20хх-20хх гр.)</v>
      </c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</row>
    <row r="114" spans="1:33" ht="13.5" hidden="1" customHeight="1" outlineLevel="1">
      <c r="A114" s="16"/>
      <c r="B114" s="981"/>
      <c r="C114" s="981"/>
      <c r="D114" s="981"/>
      <c r="E114" s="981"/>
      <c r="F114" s="60" t="str">
        <f t="shared" ref="F114:K114" si="3">F99</f>
        <v>(так/ні)</v>
      </c>
      <c r="G114" s="60" t="str">
        <f t="shared" si="3"/>
        <v>млн грн</v>
      </c>
      <c r="H114" s="60" t="str">
        <f t="shared" si="3"/>
        <v>тис. м³</v>
      </c>
      <c r="I114" s="60" t="str">
        <f t="shared" si="3"/>
        <v>кВт∙год</v>
      </c>
      <c r="J114" s="60" t="str">
        <f t="shared" si="3"/>
        <v>Гкал</v>
      </c>
      <c r="K114" s="60" t="str">
        <f t="shared" si="3"/>
        <v>м3</v>
      </c>
      <c r="L114" s="60" t="s">
        <v>373</v>
      </c>
      <c r="M114" s="190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</row>
    <row r="115" spans="1:33" ht="16.5" hidden="1" customHeight="1" outlineLevel="1">
      <c r="A115" s="16"/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</row>
    <row r="116" spans="1:33" ht="16.5" hidden="1" customHeight="1" outlineLevel="1">
      <c r="A116" s="16"/>
      <c r="B116" s="190"/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</row>
    <row r="117" spans="1:33" ht="16.5" hidden="1" customHeight="1" outlineLevel="1">
      <c r="A117" s="16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</row>
    <row r="118" spans="1:33" ht="16.5" hidden="1" customHeight="1" outlineLevel="1">
      <c r="A118" s="16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</row>
    <row r="119" spans="1:33" ht="16.5" hidden="1" customHeight="1" outlineLevel="1">
      <c r="A119" s="16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</row>
    <row r="120" spans="1:33" ht="16.5" hidden="1" customHeight="1" outlineLevel="1">
      <c r="A120" s="16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</row>
    <row r="121" spans="1:33" ht="16.5" hidden="1" customHeight="1" outlineLevel="1">
      <c r="A121" s="16"/>
      <c r="B121" s="197" t="str">
        <f t="shared" ref="B121:B122" si="4">B107</f>
        <v>* - Вкажіть стадію реалізації: 1) попередні наміри; 2) попереднє проектування (розробка ТЕО / бізнес-плану); 3) робоче проектування; 4) впровадження.</v>
      </c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</row>
    <row r="122" spans="1:33" ht="16.5" hidden="1" customHeight="1" outlineLevel="1">
      <c r="A122" s="16"/>
      <c r="B122" s="197" t="str">
        <f t="shared" si="4"/>
        <v>** - Додатково вкажіть рік визначення вартості капітальних витрат / економії коштів, наприклад, «10 млн грн (2017 року)»</v>
      </c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</row>
    <row r="123" spans="1:33" ht="15.75" customHeight="1" collapsed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</row>
    <row r="124" spans="1:33" ht="15.7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</row>
    <row r="125" spans="1:33" ht="15.7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</row>
    <row r="126" spans="1:33" ht="15.7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</row>
    <row r="127" spans="1:33" ht="15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</row>
    <row r="128" spans="1:33" ht="15.7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</row>
    <row r="129" spans="1:33" ht="15.7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</row>
    <row r="130" spans="1:33" ht="15.7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</row>
    <row r="131" spans="1:33" ht="15.7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</row>
    <row r="132" spans="1:33" ht="15.7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</row>
    <row r="133" spans="1:33" ht="15.7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</row>
    <row r="134" spans="1:33" ht="15.7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</row>
    <row r="135" spans="1:33" ht="15.7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</row>
    <row r="136" spans="1:33" ht="15.7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</row>
    <row r="137" spans="1:33" ht="15.7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</row>
    <row r="138" spans="1:33" ht="15.7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</row>
    <row r="139" spans="1:33" ht="15.7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</row>
    <row r="140" spans="1:33" ht="15.7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</row>
    <row r="141" spans="1:33" ht="15.7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</row>
    <row r="142" spans="1:33" ht="15.7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</row>
    <row r="143" spans="1:33" ht="15.7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</row>
    <row r="144" spans="1:33" ht="15.7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</row>
    <row r="145" spans="1:33" ht="15.7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</row>
    <row r="146" spans="1:33" ht="15.7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</row>
    <row r="147" spans="1:33" ht="15.7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</row>
    <row r="148" spans="1:33" ht="15.7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</row>
    <row r="149" spans="1:33" ht="15.7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</row>
    <row r="150" spans="1:33" ht="15.7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</row>
    <row r="151" spans="1:33" ht="15.7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</row>
    <row r="152" spans="1:33" ht="15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</row>
    <row r="153" spans="1:33" ht="15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</row>
    <row r="154" spans="1:33" ht="15.7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</row>
    <row r="155" spans="1:33" ht="15.7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</row>
    <row r="156" spans="1:33" ht="15.7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</row>
    <row r="157" spans="1:33" ht="15.7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</row>
    <row r="158" spans="1:33" ht="15.7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</row>
    <row r="159" spans="1:33" ht="15.7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</row>
    <row r="160" spans="1:33" ht="15.7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</row>
    <row r="161" spans="1:33" ht="15.7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</row>
    <row r="162" spans="1:33" ht="15.7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</row>
    <row r="163" spans="1:33" ht="15.7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</row>
    <row r="164" spans="1:33" ht="15.7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</row>
    <row r="165" spans="1:33" ht="15.7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</row>
    <row r="166" spans="1:33" ht="15.7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</row>
    <row r="167" spans="1:33" ht="15.7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</row>
    <row r="168" spans="1:33" ht="15.7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</row>
    <row r="169" spans="1:33" ht="15.7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</row>
    <row r="170" spans="1:33" ht="15.7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</row>
    <row r="171" spans="1:33" ht="15.7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</row>
    <row r="172" spans="1:33" ht="15.7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</row>
    <row r="173" spans="1:33" ht="15.7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</row>
    <row r="174" spans="1:33" ht="15.7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</row>
    <row r="175" spans="1:33" ht="15.7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</row>
    <row r="176" spans="1:33" ht="15.7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</row>
    <row r="177" spans="1:33" ht="15.7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</row>
    <row r="178" spans="1:33" ht="15.7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</row>
    <row r="179" spans="1:33" ht="15.7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</row>
    <row r="180" spans="1:33" ht="15.7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</row>
    <row r="181" spans="1:33" ht="15.7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</row>
    <row r="182" spans="1:33" ht="15.7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</row>
    <row r="183" spans="1:33" ht="15.7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</row>
    <row r="184" spans="1:33" ht="15.7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</row>
    <row r="185" spans="1:33" ht="15.7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</row>
    <row r="186" spans="1:33" ht="15.7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</row>
    <row r="187" spans="1:33" ht="15.7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</row>
    <row r="188" spans="1:33" ht="15.7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</row>
    <row r="189" spans="1:33" ht="15.7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</row>
    <row r="190" spans="1:33" ht="15.7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</row>
    <row r="191" spans="1:33" ht="15.7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</row>
    <row r="192" spans="1:33" ht="15.7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</row>
    <row r="193" spans="1:33" ht="15.7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</row>
    <row r="194" spans="1:33" ht="15.7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</row>
    <row r="195" spans="1:33" ht="15.7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</row>
    <row r="196" spans="1:33" ht="15.7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</row>
    <row r="197" spans="1:33" ht="15.7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</row>
    <row r="198" spans="1:33" ht="15.7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</row>
    <row r="199" spans="1:33" ht="15.7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</row>
    <row r="200" spans="1:33" ht="15.7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</row>
    <row r="201" spans="1:33" ht="15.7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</row>
    <row r="202" spans="1:33" ht="15.7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</row>
    <row r="203" spans="1:33" ht="15.7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</row>
    <row r="204" spans="1:33" ht="15.7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</row>
    <row r="205" spans="1:33" ht="15.7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</row>
    <row r="206" spans="1:33" ht="15.7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</row>
    <row r="207" spans="1:33" ht="15.7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</row>
    <row r="208" spans="1:33" ht="15.7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</row>
    <row r="209" spans="1:33" ht="15.7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</row>
    <row r="210" spans="1:33" ht="15.7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</row>
    <row r="211" spans="1:33" ht="15.7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</row>
    <row r="212" spans="1:33" ht="15.7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</row>
    <row r="213" spans="1:33" ht="15.7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</row>
    <row r="214" spans="1:33" ht="15.7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</row>
    <row r="215" spans="1:33" ht="15.7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</row>
    <row r="216" spans="1:33" ht="15.7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</row>
    <row r="217" spans="1:33" ht="15.7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</row>
    <row r="218" spans="1:33" ht="15.7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</row>
    <row r="219" spans="1:33" ht="15.7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</row>
    <row r="220" spans="1:33" ht="15.7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</row>
    <row r="221" spans="1:33" ht="15.7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</row>
    <row r="222" spans="1:33" ht="15.7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</row>
    <row r="223" spans="1:33" ht="15.7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</row>
    <row r="224" spans="1:33" ht="15.7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</row>
    <row r="225" spans="1:33" ht="15.7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</row>
    <row r="226" spans="1:33" ht="15.7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</row>
    <row r="227" spans="1:33" ht="15.7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</row>
    <row r="228" spans="1:33" ht="15.7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</row>
    <row r="229" spans="1:33" ht="15.7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</row>
    <row r="230" spans="1:33" ht="15.7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</row>
    <row r="231" spans="1:33" ht="15.7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</row>
    <row r="232" spans="1:33" ht="15.7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</row>
    <row r="233" spans="1:33" ht="15.7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</row>
    <row r="234" spans="1:33" ht="15.7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</row>
    <row r="235" spans="1:33" ht="15.7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</row>
    <row r="236" spans="1:33" ht="15.7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</row>
    <row r="237" spans="1:33" ht="15.7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</row>
    <row r="238" spans="1:33" ht="15.7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</row>
    <row r="239" spans="1:33" ht="15.7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</row>
    <row r="240" spans="1:33" ht="15.7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</row>
    <row r="241" spans="1:33" ht="15.7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</row>
    <row r="242" spans="1:33" ht="15.7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</row>
    <row r="243" spans="1:33" ht="15.7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</row>
    <row r="244" spans="1:33" ht="15.7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</row>
    <row r="245" spans="1:33" ht="15.7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</row>
    <row r="246" spans="1:33" ht="15.7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</row>
    <row r="247" spans="1:33" ht="15.7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</row>
    <row r="248" spans="1:33" ht="15.7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</row>
    <row r="249" spans="1:33" ht="15.7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</row>
    <row r="250" spans="1:33" ht="15.7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</row>
    <row r="251" spans="1:33" ht="15.7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</row>
    <row r="252" spans="1:33" ht="15.7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</row>
    <row r="253" spans="1:33" ht="15.7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</row>
    <row r="254" spans="1:33" ht="15.7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</row>
    <row r="255" spans="1:33" ht="15.7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</row>
    <row r="256" spans="1:33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</row>
    <row r="257" spans="1:33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</row>
    <row r="258" spans="1:33" ht="15.7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</row>
    <row r="259" spans="1:33" ht="15.7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</row>
    <row r="260" spans="1:33" ht="15.7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</row>
    <row r="261" spans="1:33" ht="15.7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</row>
    <row r="262" spans="1:33" ht="15.7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</row>
    <row r="263" spans="1:33" ht="15.7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</row>
    <row r="264" spans="1:33" ht="15.7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</row>
    <row r="265" spans="1:33" ht="15.7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</row>
    <row r="266" spans="1:33" ht="15.7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</row>
    <row r="267" spans="1:33" ht="15.7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</row>
    <row r="268" spans="1:33" ht="15.7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</row>
    <row r="269" spans="1:33" ht="15.7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</row>
    <row r="270" spans="1:33" ht="15.7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</row>
    <row r="271" spans="1:33" ht="15.7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</row>
    <row r="272" spans="1:33" ht="15.7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</row>
    <row r="273" spans="1:33" ht="15.7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</row>
    <row r="274" spans="1:33" ht="15.7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</row>
    <row r="275" spans="1:33" ht="15.7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</row>
    <row r="276" spans="1:33" ht="15.7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</row>
    <row r="277" spans="1:33" ht="15.7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</row>
    <row r="278" spans="1:33" ht="15.7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</row>
    <row r="279" spans="1:33" ht="15.7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</row>
    <row r="280" spans="1:33" ht="15.7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</row>
    <row r="281" spans="1:33" ht="15.7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</row>
    <row r="282" spans="1:33" ht="15.7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</row>
    <row r="283" spans="1:33" ht="15.7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</row>
    <row r="284" spans="1:33" ht="15.7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</row>
    <row r="285" spans="1:33" ht="15.7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</row>
    <row r="286" spans="1:33" ht="15.7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</row>
    <row r="287" spans="1:33" ht="15.7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</row>
    <row r="288" spans="1:33" ht="15.7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</row>
    <row r="289" spans="1:33" ht="15.7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</row>
    <row r="290" spans="1:33" ht="15.7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</row>
    <row r="291" spans="1:33" ht="15.7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</row>
    <row r="292" spans="1:33" ht="15.7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</row>
    <row r="293" spans="1:33" ht="15.7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</row>
    <row r="294" spans="1:33" ht="15.7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</row>
    <row r="295" spans="1:33" ht="15.7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</row>
    <row r="296" spans="1:33" ht="15.7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</row>
    <row r="297" spans="1:33" ht="15.7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</row>
    <row r="298" spans="1:33" ht="15.7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</row>
    <row r="299" spans="1:33" ht="15.7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</row>
    <row r="300" spans="1:33" ht="15.7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</row>
    <row r="301" spans="1:33" ht="15.7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</row>
    <row r="302" spans="1:33" ht="15.7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</row>
    <row r="303" spans="1:33" ht="15.7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</row>
    <row r="304" spans="1:33" ht="15.7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</row>
    <row r="305" spans="1:33" ht="15.7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</row>
    <row r="306" spans="1:33" ht="15.7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</row>
    <row r="307" spans="1:33" ht="15.7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</row>
    <row r="308" spans="1:33" ht="15.7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</row>
    <row r="309" spans="1:33" ht="15.7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</row>
    <row r="310" spans="1:33" ht="15.7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</row>
    <row r="311" spans="1:33" ht="15.7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</row>
    <row r="312" spans="1:33" ht="15.7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</row>
    <row r="313" spans="1:33" ht="15.7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</row>
    <row r="314" spans="1:33" ht="15.7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</row>
    <row r="315" spans="1:33" ht="15.7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</row>
    <row r="316" spans="1:33" ht="15.7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</row>
    <row r="317" spans="1:33" ht="15.7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</row>
    <row r="318" spans="1:33" ht="15.7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</row>
    <row r="319" spans="1:33" ht="15.7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</row>
    <row r="320" spans="1:33" ht="15.7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</row>
    <row r="321" spans="1:33" ht="15.7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</row>
    <row r="322" spans="1:33" ht="15.7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</row>
    <row r="323" spans="1:3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  <row r="1001" spans="1:33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</row>
    <row r="1002" spans="1:33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</row>
    <row r="1003" spans="1:3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</row>
    <row r="1004" spans="1:33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</row>
  </sheetData>
  <mergeCells count="17">
    <mergeCell ref="D2:E2"/>
    <mergeCell ref="B97:B99"/>
    <mergeCell ref="C97:C99"/>
    <mergeCell ref="D97:D99"/>
    <mergeCell ref="E97:E99"/>
    <mergeCell ref="H97:K97"/>
    <mergeCell ref="L97:L98"/>
    <mergeCell ref="B112:B114"/>
    <mergeCell ref="C112:C114"/>
    <mergeCell ref="D112:D114"/>
    <mergeCell ref="E112:E114"/>
    <mergeCell ref="F112:F113"/>
    <mergeCell ref="G112:G113"/>
    <mergeCell ref="H112:K112"/>
    <mergeCell ref="L112:L113"/>
    <mergeCell ref="F97:F98"/>
    <mergeCell ref="G97:G98"/>
  </mergeCells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90"/>
  <sheetViews>
    <sheetView topLeftCell="D154" workbookViewId="0">
      <selection activeCell="E118" sqref="E118:K124"/>
    </sheetView>
  </sheetViews>
  <sheetFormatPr defaultColWidth="14.42578125" defaultRowHeight="15" customHeight="1" outlineLevelRow="2"/>
  <cols>
    <col min="1" max="1" width="8" customWidth="1"/>
    <col min="2" max="2" width="4.42578125" customWidth="1"/>
    <col min="3" max="3" width="55.42578125" customWidth="1"/>
    <col min="4" max="4" width="20.28515625" customWidth="1"/>
    <col min="5" max="5" width="18.28515625" customWidth="1"/>
    <col min="6" max="6" width="17.7109375" customWidth="1"/>
    <col min="7" max="7" width="17.42578125" customWidth="1"/>
    <col min="8" max="8" width="20.140625" customWidth="1"/>
    <col min="9" max="9" width="18.140625" customWidth="1"/>
    <col min="10" max="11" width="13.42578125" customWidth="1"/>
    <col min="12" max="13" width="14.85546875" customWidth="1"/>
    <col min="14" max="26" width="8.7109375" customWidth="1"/>
  </cols>
  <sheetData>
    <row r="1" spans="1:33" ht="18.75">
      <c r="A1" s="1"/>
      <c r="B1" s="2"/>
      <c r="C1" s="3" t="s">
        <v>0</v>
      </c>
      <c r="D1" s="974" t="s">
        <v>1</v>
      </c>
      <c r="E1" s="975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>
      <c r="A2" s="1"/>
      <c r="B2" s="4"/>
      <c r="C2" s="5"/>
      <c r="D2" s="6" t="s">
        <v>2</v>
      </c>
      <c r="E2" s="7" t="s">
        <v>3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31.5">
      <c r="A3" s="1"/>
      <c r="B3" s="8">
        <v>1</v>
      </c>
      <c r="C3" s="9" t="s">
        <v>4</v>
      </c>
      <c r="D3" s="6">
        <v>0</v>
      </c>
      <c r="E3" s="7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31.5">
      <c r="A4" s="1"/>
      <c r="B4" s="8">
        <v>2</v>
      </c>
      <c r="C4" s="9" t="s">
        <v>6</v>
      </c>
      <c r="D4" s="6"/>
      <c r="E4" s="7" t="s">
        <v>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30">
      <c r="A5" s="1"/>
      <c r="B5" s="10">
        <v>3</v>
      </c>
      <c r="C5" s="11" t="s">
        <v>7</v>
      </c>
      <c r="D5" s="12">
        <v>123.12</v>
      </c>
      <c r="E5" s="13" t="s">
        <v>8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>
      <c r="A6" s="1"/>
      <c r="B6" s="49"/>
      <c r="C6" s="220"/>
      <c r="D6" s="221"/>
      <c r="E6" s="222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>
      <c r="A7" s="1"/>
      <c r="B7" s="49"/>
      <c r="C7" s="220"/>
      <c r="D7" s="221"/>
      <c r="E7" s="222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>
      <c r="A8" s="1"/>
      <c r="B8" s="15" t="s">
        <v>9</v>
      </c>
      <c r="C8" s="16"/>
      <c r="D8" s="16"/>
      <c r="E8" s="16"/>
      <c r="F8" s="1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25.5">
      <c r="A9" s="1"/>
      <c r="B9" s="356" t="s">
        <v>10</v>
      </c>
      <c r="C9" s="17" t="s">
        <v>12</v>
      </c>
      <c r="D9" s="188" t="s">
        <v>1149</v>
      </c>
      <c r="E9" s="188" t="s">
        <v>1150</v>
      </c>
      <c r="F9" s="188" t="s">
        <v>1151</v>
      </c>
      <c r="G9" s="188" t="s">
        <v>1152</v>
      </c>
      <c r="H9" s="188" t="s">
        <v>1153</v>
      </c>
      <c r="I9" s="188" t="s">
        <v>1154</v>
      </c>
      <c r="J9" s="188" t="s">
        <v>1155</v>
      </c>
      <c r="K9" s="188" t="s">
        <v>1156</v>
      </c>
      <c r="L9" s="188" t="s">
        <v>1157</v>
      </c>
      <c r="M9" s="188" t="s">
        <v>1158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56.25" customHeight="1">
      <c r="A10" s="1"/>
      <c r="B10" s="18">
        <v>1</v>
      </c>
      <c r="C10" s="327" t="s">
        <v>1239</v>
      </c>
      <c r="D10" s="374" t="s">
        <v>1434</v>
      </c>
      <c r="E10" s="375" t="s">
        <v>1435</v>
      </c>
      <c r="F10" s="376" t="s">
        <v>1436</v>
      </c>
      <c r="G10" s="376" t="s">
        <v>1437</v>
      </c>
      <c r="H10" s="376" t="s">
        <v>1438</v>
      </c>
      <c r="I10" s="376" t="s">
        <v>1439</v>
      </c>
      <c r="J10" s="304"/>
      <c r="K10" s="304"/>
      <c r="L10" s="304"/>
      <c r="M10" s="304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>
      <c r="A11" s="1"/>
      <c r="B11" s="18">
        <v>2</v>
      </c>
      <c r="C11" s="327" t="s">
        <v>560</v>
      </c>
      <c r="D11" s="377" t="s">
        <v>1440</v>
      </c>
      <c r="E11" s="377" t="s">
        <v>1441</v>
      </c>
      <c r="F11" s="378">
        <v>21250534</v>
      </c>
      <c r="G11" s="378">
        <v>21241245</v>
      </c>
      <c r="H11" s="378">
        <v>25464410</v>
      </c>
      <c r="I11" s="378">
        <v>41527117</v>
      </c>
      <c r="J11" s="304"/>
      <c r="K11" s="304"/>
      <c r="L11" s="304"/>
      <c r="M11" s="304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>
      <c r="A12" s="1"/>
      <c r="B12" s="18">
        <v>3</v>
      </c>
      <c r="C12" s="327" t="s">
        <v>561</v>
      </c>
      <c r="D12" s="374" t="s">
        <v>1442</v>
      </c>
      <c r="E12" s="374" t="s">
        <v>1442</v>
      </c>
      <c r="F12" s="379" t="s">
        <v>1442</v>
      </c>
      <c r="G12" s="379" t="s">
        <v>1442</v>
      </c>
      <c r="H12" s="379" t="s">
        <v>1442</v>
      </c>
      <c r="I12" s="379" t="s">
        <v>1442</v>
      </c>
      <c r="J12" s="304"/>
      <c r="K12" s="304"/>
      <c r="L12" s="304"/>
      <c r="M12" s="304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ht="72" customHeight="1">
      <c r="A13" s="1"/>
      <c r="B13" s="18">
        <v>4</v>
      </c>
      <c r="C13" s="327" t="s">
        <v>14</v>
      </c>
      <c r="D13" s="380" t="s">
        <v>1443</v>
      </c>
      <c r="E13" s="377" t="s">
        <v>1444</v>
      </c>
      <c r="F13" s="376" t="s">
        <v>1445</v>
      </c>
      <c r="G13" s="376" t="s">
        <v>1446</v>
      </c>
      <c r="H13" s="381" t="s">
        <v>1447</v>
      </c>
      <c r="I13" s="376" t="s">
        <v>1448</v>
      </c>
      <c r="J13" s="382"/>
      <c r="K13" s="304"/>
      <c r="L13" s="304"/>
      <c r="M13" s="304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>
      <c r="A14" s="1"/>
      <c r="B14" s="18">
        <v>5</v>
      </c>
      <c r="C14" s="327" t="s">
        <v>563</v>
      </c>
      <c r="D14" s="383" t="s">
        <v>1449</v>
      </c>
      <c r="E14" s="383" t="s">
        <v>1450</v>
      </c>
      <c r="F14" s="383" t="s">
        <v>1451</v>
      </c>
      <c r="G14" s="383" t="s">
        <v>1449</v>
      </c>
      <c r="H14" s="383" t="s">
        <v>1452</v>
      </c>
      <c r="I14" s="383" t="s">
        <v>1453</v>
      </c>
      <c r="J14" s="304"/>
      <c r="K14" s="304"/>
      <c r="L14" s="304"/>
      <c r="M14" s="304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45">
      <c r="A15" s="1"/>
      <c r="B15" s="18">
        <v>6</v>
      </c>
      <c r="C15" s="327" t="s">
        <v>18</v>
      </c>
      <c r="D15" s="374" t="s">
        <v>1454</v>
      </c>
      <c r="E15" s="377" t="s">
        <v>1455</v>
      </c>
      <c r="F15" s="378" t="s">
        <v>1456</v>
      </c>
      <c r="G15" s="378" t="s">
        <v>1457</v>
      </c>
      <c r="H15" s="378" t="s">
        <v>1458</v>
      </c>
      <c r="I15" s="378" t="s">
        <v>1459</v>
      </c>
      <c r="J15" s="304"/>
      <c r="K15" s="304"/>
      <c r="L15" s="304"/>
      <c r="M15" s="304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>
      <c r="A16" s="1"/>
      <c r="B16" s="18">
        <v>7</v>
      </c>
      <c r="C16" s="327" t="s">
        <v>20</v>
      </c>
      <c r="D16" s="384"/>
      <c r="E16" s="385"/>
      <c r="F16" s="304"/>
      <c r="G16" s="304"/>
      <c r="H16" s="304"/>
      <c r="I16" s="304"/>
      <c r="J16" s="304"/>
      <c r="K16" s="304"/>
      <c r="L16" s="304"/>
      <c r="M16" s="304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>
      <c r="A17" s="1"/>
      <c r="B17" s="49"/>
      <c r="C17" s="220"/>
      <c r="D17" s="221"/>
      <c r="E17" s="222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>
      <c r="A18" s="1"/>
      <c r="B18" s="49"/>
      <c r="C18" s="220"/>
      <c r="D18" s="221"/>
      <c r="E18" s="22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18" customHeight="1">
      <c r="A19" s="119" t="s">
        <v>94</v>
      </c>
      <c r="B19" s="119" t="s">
        <v>223</v>
      </c>
      <c r="C19" s="342" t="s">
        <v>224</v>
      </c>
      <c r="D19" s="121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</row>
    <row r="20" spans="1:33" ht="12" customHeight="1" outlineLevel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15.75" customHeight="1" outlineLevel="1">
      <c r="A21" s="164" t="s">
        <v>67</v>
      </c>
      <c r="B21" s="15" t="s">
        <v>1460</v>
      </c>
      <c r="C21" s="251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</row>
    <row r="22" spans="1:33" ht="15.75" customHeight="1" outlineLevel="1">
      <c r="A22" s="124"/>
      <c r="B22" s="60" t="s">
        <v>10</v>
      </c>
      <c r="C22" s="60" t="s">
        <v>12</v>
      </c>
      <c r="D22" s="60" t="s">
        <v>26</v>
      </c>
      <c r="E22" s="60">
        <v>2017</v>
      </c>
      <c r="F22" s="60">
        <v>2018</v>
      </c>
      <c r="G22" s="60">
        <v>2019</v>
      </c>
      <c r="H22" s="60">
        <v>2020</v>
      </c>
      <c r="I22" s="60">
        <v>2021</v>
      </c>
      <c r="J22" s="60">
        <v>2022</v>
      </c>
      <c r="K22" s="60">
        <v>2023</v>
      </c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</row>
    <row r="23" spans="1:33" ht="15.75" customHeight="1" outlineLevel="1">
      <c r="A23" s="124"/>
      <c r="B23" s="17">
        <v>1</v>
      </c>
      <c r="C23" s="126" t="s">
        <v>794</v>
      </c>
      <c r="D23" s="17" t="s">
        <v>228</v>
      </c>
      <c r="E23" s="130"/>
      <c r="F23" s="130"/>
      <c r="G23" s="130"/>
      <c r="H23" s="130"/>
      <c r="I23" s="130"/>
      <c r="J23" s="130"/>
      <c r="K23" s="130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</row>
    <row r="24" spans="1:33" ht="15.75" customHeight="1" outlineLevel="1">
      <c r="A24" s="253"/>
      <c r="B24" s="254" t="s">
        <v>716</v>
      </c>
      <c r="C24" s="255" t="s">
        <v>717</v>
      </c>
      <c r="D24" s="254" t="s">
        <v>228</v>
      </c>
      <c r="E24" s="256"/>
      <c r="F24" s="256"/>
      <c r="G24" s="256"/>
      <c r="H24" s="256"/>
      <c r="I24" s="256"/>
      <c r="J24" s="256"/>
      <c r="K24" s="256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</row>
    <row r="25" spans="1:33" ht="15.75" customHeight="1" outlineLevel="1">
      <c r="A25" s="124"/>
      <c r="B25" s="17">
        <v>2</v>
      </c>
      <c r="C25" s="126" t="s">
        <v>230</v>
      </c>
      <c r="D25" s="17" t="s">
        <v>1461</v>
      </c>
      <c r="E25" s="130"/>
      <c r="F25" s="130"/>
      <c r="G25" s="130"/>
      <c r="H25" s="130"/>
      <c r="I25" s="130"/>
      <c r="J25" s="130"/>
      <c r="K25" s="130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</row>
    <row r="26" spans="1:33" ht="15.75" customHeight="1" outlineLevel="1">
      <c r="A26" s="124"/>
      <c r="B26" s="17">
        <v>3</v>
      </c>
      <c r="C26" s="171" t="s">
        <v>322</v>
      </c>
      <c r="D26" s="159" t="s">
        <v>5</v>
      </c>
      <c r="E26" s="159" t="s">
        <v>5</v>
      </c>
      <c r="F26" s="159" t="s">
        <v>5</v>
      </c>
      <c r="G26" s="159" t="s">
        <v>5</v>
      </c>
      <c r="H26" s="159" t="s">
        <v>5</v>
      </c>
      <c r="I26" s="159" t="s">
        <v>5</v>
      </c>
      <c r="J26" s="159" t="s">
        <v>5</v>
      </c>
      <c r="K26" s="159" t="s">
        <v>5</v>
      </c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</row>
    <row r="27" spans="1:33" ht="15.75" customHeight="1" outlineLevel="1">
      <c r="A27" s="124"/>
      <c r="B27" s="17">
        <v>4</v>
      </c>
      <c r="C27" s="126" t="s">
        <v>233</v>
      </c>
      <c r="D27" s="130" t="s">
        <v>5</v>
      </c>
      <c r="E27" s="130"/>
      <c r="F27" s="130"/>
      <c r="G27" s="130"/>
      <c r="H27" s="130"/>
      <c r="I27" s="130"/>
      <c r="J27" s="130"/>
      <c r="K27" s="130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</row>
    <row r="28" spans="1:33" ht="15.75" customHeight="1" outlineLevel="2">
      <c r="A28" s="124"/>
      <c r="B28" s="17"/>
      <c r="C28" s="134" t="s">
        <v>235</v>
      </c>
      <c r="D28" s="130" t="s">
        <v>236</v>
      </c>
      <c r="E28" s="130"/>
      <c r="F28" s="130"/>
      <c r="G28" s="130"/>
      <c r="H28" s="130"/>
      <c r="I28" s="130"/>
      <c r="J28" s="130"/>
      <c r="K28" s="130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</row>
    <row r="29" spans="1:33" ht="15.75" customHeight="1" outlineLevel="2">
      <c r="A29" s="124"/>
      <c r="B29" s="17"/>
      <c r="C29" s="134" t="s">
        <v>237</v>
      </c>
      <c r="D29" s="130" t="s">
        <v>236</v>
      </c>
      <c r="E29" s="130"/>
      <c r="F29" s="130"/>
      <c r="G29" s="130"/>
      <c r="H29" s="130"/>
      <c r="I29" s="130"/>
      <c r="J29" s="130"/>
      <c r="K29" s="130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</row>
    <row r="30" spans="1:33" ht="15.75" customHeight="1" outlineLevel="2">
      <c r="A30" s="124"/>
      <c r="B30" s="17"/>
      <c r="C30" s="134" t="s">
        <v>238</v>
      </c>
      <c r="D30" s="130" t="s">
        <v>236</v>
      </c>
      <c r="E30" s="130"/>
      <c r="F30" s="130"/>
      <c r="G30" s="130"/>
      <c r="H30" s="130"/>
      <c r="I30" s="130"/>
      <c r="J30" s="130"/>
      <c r="K30" s="130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</row>
    <row r="31" spans="1:33" ht="15.75" customHeight="1" outlineLevel="2">
      <c r="A31" s="124"/>
      <c r="B31" s="17"/>
      <c r="C31" s="134" t="s">
        <v>239</v>
      </c>
      <c r="D31" s="130" t="s">
        <v>236</v>
      </c>
      <c r="E31" s="130"/>
      <c r="F31" s="130"/>
      <c r="G31" s="130"/>
      <c r="H31" s="130"/>
      <c r="I31" s="130"/>
      <c r="J31" s="130"/>
      <c r="K31" s="130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</row>
    <row r="32" spans="1:33" ht="15.75" customHeight="1" outlineLevel="2">
      <c r="A32" s="124"/>
      <c r="B32" s="17"/>
      <c r="C32" s="134" t="s">
        <v>240</v>
      </c>
      <c r="D32" s="130" t="s">
        <v>236</v>
      </c>
      <c r="E32" s="130"/>
      <c r="F32" s="130"/>
      <c r="G32" s="130"/>
      <c r="H32" s="130"/>
      <c r="I32" s="130"/>
      <c r="J32" s="130"/>
      <c r="K32" s="130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</row>
    <row r="33" spans="1:33" ht="15.75" customHeight="1" outlineLevel="2">
      <c r="A33" s="124"/>
      <c r="B33" s="17"/>
      <c r="C33" s="134" t="s">
        <v>241</v>
      </c>
      <c r="D33" s="130" t="s">
        <v>236</v>
      </c>
      <c r="E33" s="130"/>
      <c r="F33" s="130"/>
      <c r="G33" s="130"/>
      <c r="H33" s="130"/>
      <c r="I33" s="130"/>
      <c r="J33" s="130"/>
      <c r="K33" s="130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</row>
    <row r="34" spans="1:33" ht="15.75" customHeight="1" outlineLevel="2">
      <c r="A34" s="124"/>
      <c r="B34" s="17"/>
      <c r="C34" s="134" t="s">
        <v>242</v>
      </c>
      <c r="D34" s="130" t="s">
        <v>236</v>
      </c>
      <c r="E34" s="130"/>
      <c r="F34" s="130"/>
      <c r="G34" s="130"/>
      <c r="H34" s="130"/>
      <c r="I34" s="130"/>
      <c r="J34" s="130"/>
      <c r="K34" s="130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</row>
    <row r="35" spans="1:33" ht="15.75" customHeight="1" outlineLevel="2">
      <c r="A35" s="124"/>
      <c r="B35" s="17"/>
      <c r="C35" s="134" t="s">
        <v>243</v>
      </c>
      <c r="D35" s="130" t="s">
        <v>236</v>
      </c>
      <c r="E35" s="130"/>
      <c r="F35" s="130"/>
      <c r="G35" s="130"/>
      <c r="H35" s="130"/>
      <c r="I35" s="130"/>
      <c r="J35" s="130"/>
      <c r="K35" s="130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</row>
    <row r="36" spans="1:33" ht="15.75" customHeight="1" outlineLevel="2">
      <c r="A36" s="124"/>
      <c r="B36" s="17"/>
      <c r="C36" s="134" t="s">
        <v>244</v>
      </c>
      <c r="D36" s="130" t="s">
        <v>236</v>
      </c>
      <c r="E36" s="130"/>
      <c r="F36" s="130"/>
      <c r="G36" s="130"/>
      <c r="H36" s="130"/>
      <c r="I36" s="130"/>
      <c r="J36" s="130"/>
      <c r="K36" s="130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</row>
    <row r="37" spans="1:33" ht="15.75" customHeight="1" outlineLevel="1">
      <c r="A37" s="124"/>
      <c r="B37" s="17">
        <v>5</v>
      </c>
      <c r="C37" s="126" t="s">
        <v>765</v>
      </c>
      <c r="D37" s="130" t="s">
        <v>5</v>
      </c>
      <c r="E37" s="130"/>
      <c r="F37" s="130"/>
      <c r="G37" s="130"/>
      <c r="H37" s="130"/>
      <c r="I37" s="130"/>
      <c r="J37" s="130"/>
      <c r="K37" s="130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</row>
    <row r="38" spans="1:33" ht="15.75" customHeight="1" outlineLevel="2">
      <c r="A38" s="124"/>
      <c r="B38" s="17"/>
      <c r="C38" s="134" t="s">
        <v>766</v>
      </c>
      <c r="D38" s="130" t="s">
        <v>347</v>
      </c>
      <c r="E38" s="130"/>
      <c r="F38" s="130"/>
      <c r="G38" s="130"/>
      <c r="H38" s="130"/>
      <c r="I38" s="130"/>
      <c r="J38" s="130"/>
      <c r="K38" s="130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</row>
    <row r="39" spans="1:33" ht="15.75" customHeight="1" outlineLevel="2">
      <c r="A39" s="124"/>
      <c r="B39" s="17"/>
      <c r="C39" s="134" t="s">
        <v>977</v>
      </c>
      <c r="D39" s="130" t="s">
        <v>347</v>
      </c>
      <c r="E39" s="130"/>
      <c r="F39" s="130"/>
      <c r="G39" s="130"/>
      <c r="H39" s="130"/>
      <c r="I39" s="130"/>
      <c r="J39" s="130"/>
      <c r="K39" s="130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</row>
    <row r="40" spans="1:33" ht="15.75" customHeight="1" outlineLevel="1">
      <c r="A40" s="124"/>
      <c r="B40" s="17">
        <v>6</v>
      </c>
      <c r="C40" s="126" t="s">
        <v>248</v>
      </c>
      <c r="D40" s="130" t="s">
        <v>5</v>
      </c>
      <c r="E40" s="130"/>
      <c r="F40" s="130"/>
      <c r="G40" s="130"/>
      <c r="H40" s="130"/>
      <c r="I40" s="130"/>
      <c r="J40" s="130"/>
      <c r="K40" s="130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</row>
    <row r="41" spans="1:33" ht="15.75" customHeight="1" outlineLevel="2">
      <c r="A41" s="124"/>
      <c r="B41" s="17"/>
      <c r="C41" s="134" t="s">
        <v>250</v>
      </c>
      <c r="D41" s="130" t="s">
        <v>236</v>
      </c>
      <c r="E41" s="130"/>
      <c r="F41" s="130"/>
      <c r="G41" s="130"/>
      <c r="H41" s="130"/>
      <c r="I41" s="130"/>
      <c r="J41" s="130"/>
      <c r="K41" s="130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</row>
    <row r="42" spans="1:33" ht="15.75" customHeight="1" outlineLevel="2">
      <c r="A42" s="124"/>
      <c r="B42" s="17"/>
      <c r="C42" s="134" t="s">
        <v>251</v>
      </c>
      <c r="D42" s="130" t="s">
        <v>236</v>
      </c>
      <c r="E42" s="130"/>
      <c r="F42" s="130"/>
      <c r="G42" s="130"/>
      <c r="H42" s="130"/>
      <c r="I42" s="130"/>
      <c r="J42" s="130"/>
      <c r="K42" s="130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</row>
    <row r="43" spans="1:33" ht="15.75" customHeight="1" outlineLevel="2">
      <c r="A43" s="124"/>
      <c r="B43" s="17"/>
      <c r="C43" s="134" t="s">
        <v>252</v>
      </c>
      <c r="D43" s="130" t="s">
        <v>236</v>
      </c>
      <c r="E43" s="130"/>
      <c r="F43" s="130"/>
      <c r="G43" s="130"/>
      <c r="H43" s="130"/>
      <c r="I43" s="130"/>
      <c r="J43" s="130"/>
      <c r="K43" s="130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</row>
    <row r="44" spans="1:33" ht="15.75" customHeight="1" outlineLevel="2">
      <c r="A44" s="124"/>
      <c r="B44" s="17"/>
      <c r="C44" s="134" t="s">
        <v>253</v>
      </c>
      <c r="D44" s="130" t="s">
        <v>236</v>
      </c>
      <c r="E44" s="130"/>
      <c r="F44" s="130"/>
      <c r="G44" s="130"/>
      <c r="H44" s="130"/>
      <c r="I44" s="130"/>
      <c r="J44" s="130"/>
      <c r="K44" s="130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</row>
    <row r="45" spans="1:33" ht="15.75" customHeight="1" outlineLevel="1">
      <c r="A45" s="124"/>
      <c r="B45" s="17">
        <v>7</v>
      </c>
      <c r="C45" s="171" t="s">
        <v>325</v>
      </c>
      <c r="D45" s="159" t="s">
        <v>5</v>
      </c>
      <c r="E45" s="159" t="s">
        <v>5</v>
      </c>
      <c r="F45" s="159" t="s">
        <v>5</v>
      </c>
      <c r="G45" s="159" t="s">
        <v>5</v>
      </c>
      <c r="H45" s="159" t="s">
        <v>5</v>
      </c>
      <c r="I45" s="159" t="s">
        <v>5</v>
      </c>
      <c r="J45" s="159" t="s">
        <v>5</v>
      </c>
      <c r="K45" s="159" t="s">
        <v>5</v>
      </c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</row>
    <row r="46" spans="1:33" ht="15.75" customHeight="1" outlineLevel="1">
      <c r="A46" s="124"/>
      <c r="B46" s="17">
        <v>8</v>
      </c>
      <c r="C46" s="126" t="s">
        <v>254</v>
      </c>
      <c r="D46" s="130" t="s">
        <v>5</v>
      </c>
      <c r="E46" s="130"/>
      <c r="F46" s="130"/>
      <c r="G46" s="130"/>
      <c r="H46" s="130"/>
      <c r="I46" s="130"/>
      <c r="J46" s="130"/>
      <c r="K46" s="130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</row>
    <row r="47" spans="1:33" ht="15.75" customHeight="1" outlineLevel="2">
      <c r="A47" s="124"/>
      <c r="B47" s="17"/>
      <c r="C47" s="134" t="s">
        <v>256</v>
      </c>
      <c r="D47" s="130" t="s">
        <v>236</v>
      </c>
      <c r="E47" s="130"/>
      <c r="F47" s="130"/>
      <c r="G47" s="130"/>
      <c r="H47" s="130"/>
      <c r="I47" s="130"/>
      <c r="J47" s="130"/>
      <c r="K47" s="130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</row>
    <row r="48" spans="1:33" ht="15.75" customHeight="1" outlineLevel="2">
      <c r="A48" s="124"/>
      <c r="B48" s="17"/>
      <c r="C48" s="134" t="s">
        <v>257</v>
      </c>
      <c r="D48" s="130" t="s">
        <v>236</v>
      </c>
      <c r="E48" s="130"/>
      <c r="F48" s="130"/>
      <c r="G48" s="130"/>
      <c r="H48" s="130"/>
      <c r="I48" s="130"/>
      <c r="J48" s="130"/>
      <c r="K48" s="130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</row>
    <row r="49" spans="1:33" ht="15.75" customHeight="1" outlineLevel="2">
      <c r="A49" s="124"/>
      <c r="B49" s="17"/>
      <c r="C49" s="134" t="s">
        <v>258</v>
      </c>
      <c r="D49" s="130" t="s">
        <v>236</v>
      </c>
      <c r="E49" s="130"/>
      <c r="F49" s="130"/>
      <c r="G49" s="130"/>
      <c r="H49" s="130"/>
      <c r="I49" s="130"/>
      <c r="J49" s="130"/>
      <c r="K49" s="130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</row>
    <row r="50" spans="1:33" ht="15.75" customHeight="1" outlineLevel="2">
      <c r="A50" s="124"/>
      <c r="B50" s="17"/>
      <c r="C50" s="134" t="s">
        <v>259</v>
      </c>
      <c r="D50" s="130" t="s">
        <v>236</v>
      </c>
      <c r="E50" s="130"/>
      <c r="F50" s="130"/>
      <c r="G50" s="130"/>
      <c r="H50" s="130"/>
      <c r="I50" s="130"/>
      <c r="J50" s="130"/>
      <c r="K50" s="130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</row>
    <row r="51" spans="1:33" ht="15.75" customHeight="1" outlineLevel="2">
      <c r="A51" s="124"/>
      <c r="B51" s="17"/>
      <c r="C51" s="134" t="s">
        <v>260</v>
      </c>
      <c r="D51" s="130" t="s">
        <v>236</v>
      </c>
      <c r="E51" s="130"/>
      <c r="F51" s="130"/>
      <c r="G51" s="130"/>
      <c r="H51" s="130"/>
      <c r="I51" s="130"/>
      <c r="J51" s="130"/>
      <c r="K51" s="130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</row>
    <row r="52" spans="1:33" ht="15.75" customHeight="1" outlineLevel="2">
      <c r="A52" s="124"/>
      <c r="B52" s="17"/>
      <c r="C52" s="134" t="s">
        <v>261</v>
      </c>
      <c r="D52" s="130" t="s">
        <v>236</v>
      </c>
      <c r="E52" s="130"/>
      <c r="F52" s="130"/>
      <c r="G52" s="130"/>
      <c r="H52" s="130"/>
      <c r="I52" s="130"/>
      <c r="J52" s="130"/>
      <c r="K52" s="130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</row>
    <row r="53" spans="1:33" ht="15.75" customHeight="1" outlineLevel="1">
      <c r="A53" s="124"/>
      <c r="B53" s="17">
        <v>9</v>
      </c>
      <c r="C53" s="126" t="s">
        <v>262</v>
      </c>
      <c r="D53" s="130" t="s">
        <v>5</v>
      </c>
      <c r="E53" s="130"/>
      <c r="F53" s="130"/>
      <c r="G53" s="130"/>
      <c r="H53" s="130"/>
      <c r="I53" s="130"/>
      <c r="J53" s="130"/>
      <c r="K53" s="130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</row>
    <row r="54" spans="1:33" ht="15.75" customHeight="1" outlineLevel="2">
      <c r="A54" s="124"/>
      <c r="B54" s="17"/>
      <c r="C54" s="134" t="s">
        <v>264</v>
      </c>
      <c r="D54" s="17" t="s">
        <v>236</v>
      </c>
      <c r="E54" s="130"/>
      <c r="F54" s="130"/>
      <c r="G54" s="130"/>
      <c r="H54" s="130"/>
      <c r="I54" s="130"/>
      <c r="J54" s="130"/>
      <c r="K54" s="130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</row>
    <row r="55" spans="1:33" ht="15.75" customHeight="1" outlineLevel="2">
      <c r="A55" s="124"/>
      <c r="B55" s="17"/>
      <c r="C55" s="134" t="s">
        <v>265</v>
      </c>
      <c r="D55" s="17" t="s">
        <v>236</v>
      </c>
      <c r="E55" s="130"/>
      <c r="F55" s="130"/>
      <c r="G55" s="130"/>
      <c r="H55" s="130"/>
      <c r="I55" s="130"/>
      <c r="J55" s="130"/>
      <c r="K55" s="130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</row>
    <row r="56" spans="1:33" ht="15.75" customHeight="1" outlineLevel="1">
      <c r="A56" s="124"/>
      <c r="B56" s="17">
        <v>10</v>
      </c>
      <c r="C56" s="126" t="s">
        <v>266</v>
      </c>
      <c r="D56" s="17" t="s">
        <v>267</v>
      </c>
      <c r="E56" s="130"/>
      <c r="F56" s="130"/>
      <c r="G56" s="130"/>
      <c r="H56" s="130"/>
      <c r="I56" s="130"/>
      <c r="J56" s="130"/>
      <c r="K56" s="130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</row>
    <row r="57" spans="1:33" ht="15.75" customHeight="1" outlineLevel="1">
      <c r="A57" s="124"/>
      <c r="B57" s="17">
        <v>11</v>
      </c>
      <c r="C57" s="179" t="s">
        <v>1462</v>
      </c>
      <c r="D57" s="180" t="s">
        <v>267</v>
      </c>
      <c r="E57" s="130"/>
      <c r="F57" s="130"/>
      <c r="G57" s="130"/>
      <c r="H57" s="130"/>
      <c r="I57" s="130"/>
      <c r="J57" s="130"/>
      <c r="K57" s="130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</row>
    <row r="58" spans="1:33" ht="15.75" customHeight="1" outlineLevel="1">
      <c r="A58" s="124"/>
      <c r="B58" s="17">
        <v>12</v>
      </c>
      <c r="C58" s="126" t="s">
        <v>327</v>
      </c>
      <c r="D58" s="17" t="s">
        <v>270</v>
      </c>
      <c r="E58" s="130"/>
      <c r="F58" s="130"/>
      <c r="G58" s="130"/>
      <c r="H58" s="130"/>
      <c r="I58" s="130"/>
      <c r="J58" s="130"/>
      <c r="K58" s="130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</row>
    <row r="59" spans="1:33" ht="15.75" customHeight="1" outlineLevel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</row>
    <row r="60" spans="1:33" ht="15.75" customHeight="1" outlineLevel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</row>
    <row r="61" spans="1:33" ht="17.25" customHeight="1" outlineLevel="1">
      <c r="A61" s="22" t="s">
        <v>535</v>
      </c>
      <c r="B61" s="15" t="s">
        <v>1463</v>
      </c>
      <c r="C61" s="124"/>
      <c r="D61" s="16"/>
      <c r="E61" s="164"/>
      <c r="F61" s="16"/>
      <c r="G61" s="16"/>
      <c r="H61" s="16"/>
      <c r="I61" s="16"/>
      <c r="J61" s="16"/>
      <c r="K61" s="16"/>
      <c r="L61" s="124"/>
      <c r="M61" s="124"/>
      <c r="N61" s="124"/>
      <c r="O61" s="124"/>
      <c r="P61" s="124"/>
      <c r="Q61" s="124"/>
      <c r="R61" s="124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</row>
    <row r="62" spans="1:33" ht="15.75" customHeight="1" outlineLevel="1">
      <c r="A62" s="16"/>
      <c r="B62" s="60" t="s">
        <v>10</v>
      </c>
      <c r="C62" s="60" t="s">
        <v>301</v>
      </c>
      <c r="D62" s="60" t="s">
        <v>302</v>
      </c>
      <c r="E62" s="165" t="s">
        <v>303</v>
      </c>
      <c r="F62" s="165" t="s">
        <v>304</v>
      </c>
      <c r="G62" s="165" t="s">
        <v>305</v>
      </c>
      <c r="H62" s="165" t="s">
        <v>306</v>
      </c>
      <c r="I62" s="165" t="s">
        <v>307</v>
      </c>
      <c r="J62" s="165" t="s">
        <v>308</v>
      </c>
      <c r="K62" s="165" t="s">
        <v>309</v>
      </c>
      <c r="L62" s="124"/>
      <c r="M62" s="124"/>
      <c r="N62" s="124"/>
      <c r="O62" s="124"/>
      <c r="P62" s="124"/>
      <c r="Q62" s="124"/>
      <c r="R62" s="124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</row>
    <row r="63" spans="1:33" ht="15.75" customHeight="1" outlineLevel="1">
      <c r="A63" s="16"/>
      <c r="B63" s="17">
        <v>1</v>
      </c>
      <c r="C63" s="19" t="s">
        <v>310</v>
      </c>
      <c r="D63" s="17" t="s">
        <v>1464</v>
      </c>
      <c r="E63" s="166"/>
      <c r="F63" s="166"/>
      <c r="G63" s="166"/>
      <c r="H63" s="166"/>
      <c r="I63" s="166"/>
      <c r="J63" s="166"/>
      <c r="K63" s="166"/>
      <c r="L63" s="124"/>
      <c r="M63" s="124"/>
      <c r="N63" s="124"/>
      <c r="O63" s="124"/>
      <c r="P63" s="124"/>
      <c r="Q63" s="124"/>
      <c r="R63" s="124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</row>
    <row r="64" spans="1:33" ht="15.75" customHeight="1" outlineLevel="1">
      <c r="A64" s="16"/>
      <c r="B64" s="17">
        <v>2</v>
      </c>
      <c r="C64" s="19" t="s">
        <v>312</v>
      </c>
      <c r="D64" s="17" t="s">
        <v>228</v>
      </c>
      <c r="E64" s="166"/>
      <c r="F64" s="166"/>
      <c r="G64" s="166"/>
      <c r="H64" s="166"/>
      <c r="I64" s="166"/>
      <c r="J64" s="166"/>
      <c r="K64" s="166"/>
      <c r="L64" s="124"/>
      <c r="M64" s="124"/>
      <c r="N64" s="124"/>
      <c r="O64" s="124"/>
      <c r="P64" s="124"/>
      <c r="Q64" s="124"/>
      <c r="R64" s="124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</row>
    <row r="65" spans="1:33" ht="15.75" customHeight="1" outlineLevel="1">
      <c r="A65" s="16"/>
      <c r="B65" s="17">
        <v>3</v>
      </c>
      <c r="C65" s="19" t="s">
        <v>538</v>
      </c>
      <c r="D65" s="17" t="s">
        <v>228</v>
      </c>
      <c r="E65" s="166"/>
      <c r="F65" s="166"/>
      <c r="G65" s="166"/>
      <c r="H65" s="166"/>
      <c r="I65" s="166"/>
      <c r="J65" s="166"/>
      <c r="K65" s="166"/>
      <c r="L65" s="124"/>
      <c r="M65" s="124"/>
      <c r="N65" s="124"/>
      <c r="O65" s="124"/>
      <c r="P65" s="124"/>
      <c r="Q65" s="124"/>
      <c r="R65" s="124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</row>
    <row r="66" spans="1:33" ht="15.75" customHeight="1" outlineLevel="1">
      <c r="A66" s="16"/>
      <c r="B66" s="17">
        <v>4</v>
      </c>
      <c r="C66" s="19" t="s">
        <v>539</v>
      </c>
      <c r="D66" s="17" t="s">
        <v>228</v>
      </c>
      <c r="E66" s="166"/>
      <c r="F66" s="166"/>
      <c r="G66" s="166"/>
      <c r="H66" s="166"/>
      <c r="I66" s="166"/>
      <c r="J66" s="166"/>
      <c r="K66" s="166"/>
      <c r="L66" s="124"/>
      <c r="M66" s="124"/>
      <c r="N66" s="124"/>
      <c r="O66" s="124"/>
      <c r="P66" s="124"/>
      <c r="Q66" s="124"/>
      <c r="R66" s="124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</row>
    <row r="67" spans="1:33" ht="15.75" customHeight="1" outlineLevel="1">
      <c r="A67" s="16"/>
      <c r="B67" s="17">
        <v>5</v>
      </c>
      <c r="C67" s="19" t="s">
        <v>540</v>
      </c>
      <c r="D67" s="17" t="s">
        <v>228</v>
      </c>
      <c r="E67" s="166"/>
      <c r="F67" s="166"/>
      <c r="G67" s="166"/>
      <c r="H67" s="166"/>
      <c r="I67" s="166"/>
      <c r="J67" s="166"/>
      <c r="K67" s="166"/>
      <c r="L67" s="124"/>
      <c r="M67" s="124"/>
      <c r="N67" s="124"/>
      <c r="O67" s="124"/>
      <c r="P67" s="124"/>
      <c r="Q67" s="124"/>
      <c r="R67" s="124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</row>
    <row r="68" spans="1:33" ht="15.75" customHeight="1" outlineLevel="1">
      <c r="A68" s="16"/>
      <c r="B68" s="17">
        <v>6</v>
      </c>
      <c r="C68" s="19" t="s">
        <v>313</v>
      </c>
      <c r="D68" s="17" t="s">
        <v>1465</v>
      </c>
      <c r="E68" s="166"/>
      <c r="F68" s="166"/>
      <c r="G68" s="166"/>
      <c r="H68" s="166"/>
      <c r="I68" s="166"/>
      <c r="J68" s="166"/>
      <c r="K68" s="166"/>
      <c r="L68" s="124"/>
      <c r="M68" s="124"/>
      <c r="N68" s="124"/>
      <c r="O68" s="124"/>
      <c r="P68" s="124"/>
      <c r="Q68" s="124"/>
      <c r="R68" s="124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</row>
    <row r="69" spans="1:33" ht="15.75" customHeight="1" outlineLevel="1">
      <c r="A69" s="16"/>
      <c r="B69" s="17">
        <v>7</v>
      </c>
      <c r="C69" s="19" t="s">
        <v>315</v>
      </c>
      <c r="D69" s="17" t="s">
        <v>228</v>
      </c>
      <c r="E69" s="166"/>
      <c r="F69" s="166"/>
      <c r="G69" s="166"/>
      <c r="H69" s="166"/>
      <c r="I69" s="166"/>
      <c r="J69" s="166"/>
      <c r="K69" s="166"/>
      <c r="L69" s="124"/>
      <c r="M69" s="124"/>
      <c r="N69" s="124"/>
      <c r="O69" s="124"/>
      <c r="P69" s="124"/>
      <c r="Q69" s="124"/>
      <c r="R69" s="124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</row>
    <row r="70" spans="1:33" ht="15.75" customHeight="1" outlineLevel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</row>
    <row r="71" spans="1:33" ht="15.75" customHeight="1" outlineLevel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</row>
    <row r="72" spans="1:33" ht="15.75" customHeight="1">
      <c r="A72" s="295" t="s">
        <v>94</v>
      </c>
      <c r="B72" s="295" t="s">
        <v>316</v>
      </c>
      <c r="C72" s="296" t="s">
        <v>317</v>
      </c>
      <c r="D72" s="297"/>
      <c r="E72" s="297"/>
      <c r="F72" s="297"/>
      <c r="G72" s="297"/>
      <c r="H72" s="297"/>
      <c r="I72" s="297"/>
      <c r="J72" s="297"/>
      <c r="K72" s="297"/>
      <c r="L72" s="297"/>
      <c r="M72" s="297"/>
      <c r="N72" s="297"/>
      <c r="O72" s="297"/>
      <c r="P72" s="297"/>
      <c r="Q72" s="297"/>
      <c r="R72" s="297"/>
      <c r="S72" s="297"/>
      <c r="T72" s="297"/>
      <c r="U72" s="297"/>
      <c r="V72" s="297"/>
      <c r="W72" s="297"/>
      <c r="X72" s="297"/>
      <c r="Y72" s="297"/>
      <c r="Z72" s="297"/>
      <c r="AA72" s="297"/>
      <c r="AB72" s="297"/>
      <c r="AC72" s="297"/>
      <c r="AD72" s="297"/>
      <c r="AE72" s="297"/>
      <c r="AF72" s="297"/>
      <c r="AG72" s="297"/>
    </row>
    <row r="73" spans="1:33" ht="15.75" customHeight="1" outlineLevel="1">
      <c r="A73" s="235"/>
      <c r="B73" s="235"/>
      <c r="C73" s="361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</row>
    <row r="74" spans="1:33" ht="15.75" customHeight="1" outlineLevel="1">
      <c r="A74" s="164" t="s">
        <v>272</v>
      </c>
      <c r="B74" s="15" t="s">
        <v>1466</v>
      </c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</row>
    <row r="75" spans="1:33" ht="15.75" customHeight="1" outlineLevel="1">
      <c r="A75" s="124"/>
      <c r="B75" s="60" t="s">
        <v>10</v>
      </c>
      <c r="C75" s="60" t="s">
        <v>12</v>
      </c>
      <c r="D75" s="60" t="s">
        <v>26</v>
      </c>
      <c r="E75" s="60">
        <v>2017</v>
      </c>
      <c r="F75" s="60">
        <v>2018</v>
      </c>
      <c r="G75" s="60">
        <v>2019</v>
      </c>
      <c r="H75" s="60">
        <v>2020</v>
      </c>
      <c r="I75" s="60">
        <v>2021</v>
      </c>
      <c r="J75" s="60">
        <v>2022</v>
      </c>
      <c r="K75" s="60">
        <v>2023</v>
      </c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</row>
    <row r="76" spans="1:33" ht="15.75" customHeight="1" outlineLevel="1">
      <c r="A76" s="124"/>
      <c r="B76" s="17">
        <v>1</v>
      </c>
      <c r="C76" s="126" t="s">
        <v>794</v>
      </c>
      <c r="D76" s="17" t="s">
        <v>320</v>
      </c>
      <c r="E76" s="131"/>
      <c r="F76" s="131"/>
      <c r="G76" s="131"/>
      <c r="H76" s="131"/>
      <c r="I76" s="131"/>
      <c r="J76" s="131"/>
      <c r="K76" s="131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</row>
    <row r="77" spans="1:33" ht="15.75" customHeight="1" outlineLevel="1">
      <c r="A77" s="124"/>
      <c r="B77" s="182" t="s">
        <v>716</v>
      </c>
      <c r="C77" s="269" t="s">
        <v>717</v>
      </c>
      <c r="D77" s="182" t="s">
        <v>320</v>
      </c>
      <c r="E77" s="131"/>
      <c r="F77" s="131"/>
      <c r="G77" s="131"/>
      <c r="H77" s="131"/>
      <c r="I77" s="131"/>
      <c r="J77" s="131"/>
      <c r="K77" s="131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</row>
    <row r="78" spans="1:33" ht="15.75" customHeight="1" outlineLevel="1">
      <c r="A78" s="124"/>
      <c r="B78" s="17">
        <v>2</v>
      </c>
      <c r="C78" s="126" t="s">
        <v>230</v>
      </c>
      <c r="D78" s="17" t="s">
        <v>1467</v>
      </c>
      <c r="E78" s="131"/>
      <c r="F78" s="131"/>
      <c r="G78" s="131"/>
      <c r="H78" s="131"/>
      <c r="I78" s="131"/>
      <c r="J78" s="131"/>
      <c r="K78" s="131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</row>
    <row r="79" spans="1:33" ht="15.75" customHeight="1" outlineLevel="1">
      <c r="A79" s="124"/>
      <c r="B79" s="17">
        <v>3</v>
      </c>
      <c r="C79" s="171" t="s">
        <v>322</v>
      </c>
      <c r="D79" s="159" t="s">
        <v>5</v>
      </c>
      <c r="E79" s="159" t="s">
        <v>5</v>
      </c>
      <c r="F79" s="159" t="s">
        <v>5</v>
      </c>
      <c r="G79" s="159" t="s">
        <v>5</v>
      </c>
      <c r="H79" s="159" t="s">
        <v>5</v>
      </c>
      <c r="I79" s="159" t="s">
        <v>5</v>
      </c>
      <c r="J79" s="159" t="s">
        <v>5</v>
      </c>
      <c r="K79" s="159" t="s">
        <v>5</v>
      </c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</row>
    <row r="80" spans="1:33" ht="15.75" customHeight="1" outlineLevel="1">
      <c r="A80" s="124"/>
      <c r="B80" s="17">
        <v>4</v>
      </c>
      <c r="C80" s="126" t="s">
        <v>233</v>
      </c>
      <c r="D80" s="131" t="s">
        <v>5</v>
      </c>
      <c r="E80" s="131" t="s">
        <v>5</v>
      </c>
      <c r="F80" s="131" t="s">
        <v>5</v>
      </c>
      <c r="G80" s="131" t="s">
        <v>5</v>
      </c>
      <c r="H80" s="131" t="s">
        <v>5</v>
      </c>
      <c r="I80" s="131" t="s">
        <v>5</v>
      </c>
      <c r="J80" s="131" t="s">
        <v>5</v>
      </c>
      <c r="K80" s="131" t="s">
        <v>5</v>
      </c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</row>
    <row r="81" spans="1:33" ht="15.75" customHeight="1" outlineLevel="2">
      <c r="A81" s="124"/>
      <c r="B81" s="17"/>
      <c r="C81" s="134" t="s">
        <v>235</v>
      </c>
      <c r="D81" s="17" t="s">
        <v>323</v>
      </c>
      <c r="E81" s="131"/>
      <c r="F81" s="131"/>
      <c r="G81" s="131"/>
      <c r="H81" s="131"/>
      <c r="I81" s="131"/>
      <c r="J81" s="131"/>
      <c r="K81" s="131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</row>
    <row r="82" spans="1:33" ht="15.75" customHeight="1" outlineLevel="2">
      <c r="A82" s="124"/>
      <c r="B82" s="17"/>
      <c r="C82" s="134" t="s">
        <v>237</v>
      </c>
      <c r="D82" s="17" t="s">
        <v>323</v>
      </c>
      <c r="E82" s="131"/>
      <c r="F82" s="131"/>
      <c r="G82" s="131"/>
      <c r="H82" s="131"/>
      <c r="I82" s="131"/>
      <c r="J82" s="131"/>
      <c r="K82" s="131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</row>
    <row r="83" spans="1:33" ht="15.75" customHeight="1" outlineLevel="2">
      <c r="A83" s="124"/>
      <c r="B83" s="17"/>
      <c r="C83" s="134" t="s">
        <v>238</v>
      </c>
      <c r="D83" s="17" t="s">
        <v>323</v>
      </c>
      <c r="E83" s="131"/>
      <c r="F83" s="131"/>
      <c r="G83" s="131"/>
      <c r="H83" s="131"/>
      <c r="I83" s="131"/>
      <c r="J83" s="131"/>
      <c r="K83" s="131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</row>
    <row r="84" spans="1:33" ht="15.75" customHeight="1" outlineLevel="2">
      <c r="A84" s="124"/>
      <c r="B84" s="17"/>
      <c r="C84" s="134" t="s">
        <v>239</v>
      </c>
      <c r="D84" s="17" t="s">
        <v>323</v>
      </c>
      <c r="E84" s="131"/>
      <c r="F84" s="131"/>
      <c r="G84" s="131"/>
      <c r="H84" s="131"/>
      <c r="I84" s="131"/>
      <c r="J84" s="131"/>
      <c r="K84" s="131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</row>
    <row r="85" spans="1:33" ht="15.75" customHeight="1" outlineLevel="2">
      <c r="A85" s="124"/>
      <c r="B85" s="17"/>
      <c r="C85" s="134" t="s">
        <v>240</v>
      </c>
      <c r="D85" s="17" t="s">
        <v>323</v>
      </c>
      <c r="E85" s="131"/>
      <c r="F85" s="131"/>
      <c r="G85" s="131"/>
      <c r="H85" s="131"/>
      <c r="I85" s="131"/>
      <c r="J85" s="131"/>
      <c r="K85" s="131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</row>
    <row r="86" spans="1:33" ht="15.75" customHeight="1" outlineLevel="2">
      <c r="A86" s="124"/>
      <c r="B86" s="17"/>
      <c r="C86" s="134" t="s">
        <v>241</v>
      </c>
      <c r="D86" s="17" t="s">
        <v>323</v>
      </c>
      <c r="E86" s="131"/>
      <c r="F86" s="131"/>
      <c r="G86" s="131"/>
      <c r="H86" s="131"/>
      <c r="I86" s="131"/>
      <c r="J86" s="131"/>
      <c r="K86" s="131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</row>
    <row r="87" spans="1:33" ht="15.75" customHeight="1" outlineLevel="2">
      <c r="A87" s="124"/>
      <c r="B87" s="17"/>
      <c r="C87" s="134" t="s">
        <v>242</v>
      </c>
      <c r="D87" s="17" t="s">
        <v>323</v>
      </c>
      <c r="E87" s="131"/>
      <c r="F87" s="131"/>
      <c r="G87" s="131"/>
      <c r="H87" s="131"/>
      <c r="I87" s="131"/>
      <c r="J87" s="131"/>
      <c r="K87" s="131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</row>
    <row r="88" spans="1:33" ht="15.75" customHeight="1" outlineLevel="2">
      <c r="A88" s="124"/>
      <c r="B88" s="17"/>
      <c r="C88" s="134" t="s">
        <v>243</v>
      </c>
      <c r="D88" s="17" t="s">
        <v>323</v>
      </c>
      <c r="E88" s="131"/>
      <c r="F88" s="131"/>
      <c r="G88" s="131"/>
      <c r="H88" s="131"/>
      <c r="I88" s="131"/>
      <c r="J88" s="131"/>
      <c r="K88" s="131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</row>
    <row r="89" spans="1:33" ht="15.75" customHeight="1" outlineLevel="2">
      <c r="A89" s="124"/>
      <c r="B89" s="17"/>
      <c r="C89" s="134" t="s">
        <v>244</v>
      </c>
      <c r="D89" s="17" t="s">
        <v>323</v>
      </c>
      <c r="E89" s="131"/>
      <c r="F89" s="131"/>
      <c r="G89" s="131"/>
      <c r="H89" s="131"/>
      <c r="I89" s="131"/>
      <c r="J89" s="131"/>
      <c r="K89" s="131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</row>
    <row r="90" spans="1:33" ht="15.75" customHeight="1" outlineLevel="1">
      <c r="A90" s="124"/>
      <c r="B90" s="17">
        <v>5</v>
      </c>
      <c r="C90" s="126" t="s">
        <v>765</v>
      </c>
      <c r="D90" s="131" t="s">
        <v>5</v>
      </c>
      <c r="E90" s="131" t="s">
        <v>5</v>
      </c>
      <c r="F90" s="131" t="s">
        <v>5</v>
      </c>
      <c r="G90" s="131" t="s">
        <v>5</v>
      </c>
      <c r="H90" s="131" t="s">
        <v>5</v>
      </c>
      <c r="I90" s="131" t="s">
        <v>5</v>
      </c>
      <c r="J90" s="131" t="s">
        <v>5</v>
      </c>
      <c r="K90" s="131" t="s">
        <v>5</v>
      </c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</row>
    <row r="91" spans="1:33" ht="15.75" customHeight="1" outlineLevel="2">
      <c r="A91" s="124"/>
      <c r="B91" s="17"/>
      <c r="C91" s="134" t="s">
        <v>766</v>
      </c>
      <c r="D91" s="131" t="s">
        <v>324</v>
      </c>
      <c r="E91" s="131"/>
      <c r="F91" s="131"/>
      <c r="G91" s="131"/>
      <c r="H91" s="131"/>
      <c r="I91" s="131"/>
      <c r="J91" s="131"/>
      <c r="K91" s="131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</row>
    <row r="92" spans="1:33" ht="15.75" customHeight="1" outlineLevel="2">
      <c r="A92" s="124"/>
      <c r="B92" s="17"/>
      <c r="C92" s="134" t="s">
        <v>977</v>
      </c>
      <c r="D92" s="131" t="s">
        <v>324</v>
      </c>
      <c r="E92" s="131"/>
      <c r="F92" s="131"/>
      <c r="G92" s="131"/>
      <c r="H92" s="131"/>
      <c r="I92" s="131"/>
      <c r="J92" s="131"/>
      <c r="K92" s="131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</row>
    <row r="93" spans="1:33" ht="15.75" customHeight="1" outlineLevel="1">
      <c r="A93" s="124"/>
      <c r="B93" s="17">
        <v>6</v>
      </c>
      <c r="C93" s="126" t="s">
        <v>248</v>
      </c>
      <c r="D93" s="131" t="s">
        <v>5</v>
      </c>
      <c r="E93" s="131" t="s">
        <v>5</v>
      </c>
      <c r="F93" s="131" t="s">
        <v>5</v>
      </c>
      <c r="G93" s="131" t="s">
        <v>5</v>
      </c>
      <c r="H93" s="131" t="s">
        <v>5</v>
      </c>
      <c r="I93" s="131" t="s">
        <v>5</v>
      </c>
      <c r="J93" s="131" t="s">
        <v>5</v>
      </c>
      <c r="K93" s="131" t="s">
        <v>5</v>
      </c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</row>
    <row r="94" spans="1:33" ht="15.75" customHeight="1" outlineLevel="2">
      <c r="A94" s="124"/>
      <c r="B94" s="17"/>
      <c r="C94" s="134" t="s">
        <v>250</v>
      </c>
      <c r="D94" s="17" t="s">
        <v>323</v>
      </c>
      <c r="E94" s="131"/>
      <c r="F94" s="131"/>
      <c r="G94" s="131"/>
      <c r="H94" s="131"/>
      <c r="I94" s="131"/>
      <c r="J94" s="131"/>
      <c r="K94" s="131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</row>
    <row r="95" spans="1:33" ht="15.75" customHeight="1" outlineLevel="2">
      <c r="A95" s="124"/>
      <c r="B95" s="17"/>
      <c r="C95" s="134" t="s">
        <v>251</v>
      </c>
      <c r="D95" s="17" t="s">
        <v>323</v>
      </c>
      <c r="E95" s="131"/>
      <c r="F95" s="131"/>
      <c r="G95" s="131"/>
      <c r="H95" s="131"/>
      <c r="I95" s="131"/>
      <c r="J95" s="131"/>
      <c r="K95" s="131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</row>
    <row r="96" spans="1:33" ht="15.75" customHeight="1" outlineLevel="2">
      <c r="A96" s="124"/>
      <c r="B96" s="17"/>
      <c r="C96" s="134" t="s">
        <v>252</v>
      </c>
      <c r="D96" s="17" t="s">
        <v>323</v>
      </c>
      <c r="E96" s="131"/>
      <c r="F96" s="131"/>
      <c r="G96" s="131"/>
      <c r="H96" s="131"/>
      <c r="I96" s="131"/>
      <c r="J96" s="131"/>
      <c r="K96" s="131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</row>
    <row r="97" spans="1:33" ht="15.75" customHeight="1" outlineLevel="2">
      <c r="A97" s="124"/>
      <c r="B97" s="17"/>
      <c r="C97" s="134" t="s">
        <v>253</v>
      </c>
      <c r="D97" s="17" t="s">
        <v>323</v>
      </c>
      <c r="E97" s="131"/>
      <c r="F97" s="131"/>
      <c r="G97" s="131"/>
      <c r="H97" s="131"/>
      <c r="I97" s="131"/>
      <c r="J97" s="131"/>
      <c r="K97" s="131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</row>
    <row r="98" spans="1:33" ht="15.75" customHeight="1" outlineLevel="1">
      <c r="A98" s="124"/>
      <c r="B98" s="17">
        <v>7</v>
      </c>
      <c r="C98" s="171" t="s">
        <v>325</v>
      </c>
      <c r="D98" s="159" t="s">
        <v>5</v>
      </c>
      <c r="E98" s="159" t="s">
        <v>5</v>
      </c>
      <c r="F98" s="159" t="s">
        <v>5</v>
      </c>
      <c r="G98" s="159" t="s">
        <v>5</v>
      </c>
      <c r="H98" s="159" t="s">
        <v>5</v>
      </c>
      <c r="I98" s="159" t="s">
        <v>5</v>
      </c>
      <c r="J98" s="159" t="s">
        <v>5</v>
      </c>
      <c r="K98" s="159" t="s">
        <v>5</v>
      </c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</row>
    <row r="99" spans="1:33" ht="15.75" customHeight="1" outlineLevel="1">
      <c r="A99" s="124"/>
      <c r="B99" s="17">
        <v>8</v>
      </c>
      <c r="C99" s="126" t="s">
        <v>254</v>
      </c>
      <c r="D99" s="131" t="s">
        <v>5</v>
      </c>
      <c r="E99" s="131" t="s">
        <v>5</v>
      </c>
      <c r="F99" s="131" t="s">
        <v>5</v>
      </c>
      <c r="G99" s="131" t="s">
        <v>5</v>
      </c>
      <c r="H99" s="131" t="s">
        <v>5</v>
      </c>
      <c r="I99" s="131" t="s">
        <v>5</v>
      </c>
      <c r="J99" s="131" t="s">
        <v>5</v>
      </c>
      <c r="K99" s="131" t="s">
        <v>5</v>
      </c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</row>
    <row r="100" spans="1:33" ht="15.75" customHeight="1" outlineLevel="2">
      <c r="A100" s="124"/>
      <c r="B100" s="17"/>
      <c r="C100" s="134" t="s">
        <v>256</v>
      </c>
      <c r="D100" s="17" t="s">
        <v>323</v>
      </c>
      <c r="E100" s="131"/>
      <c r="F100" s="131"/>
      <c r="G100" s="131"/>
      <c r="H100" s="131"/>
      <c r="I100" s="131"/>
      <c r="J100" s="131"/>
      <c r="K100" s="131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</row>
    <row r="101" spans="1:33" ht="15.75" customHeight="1" outlineLevel="2">
      <c r="A101" s="124"/>
      <c r="B101" s="17"/>
      <c r="C101" s="134" t="s">
        <v>257</v>
      </c>
      <c r="D101" s="17" t="s">
        <v>323</v>
      </c>
      <c r="E101" s="131"/>
      <c r="F101" s="131"/>
      <c r="G101" s="131"/>
      <c r="H101" s="131"/>
      <c r="I101" s="131"/>
      <c r="J101" s="131"/>
      <c r="K101" s="131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</row>
    <row r="102" spans="1:33" ht="15.75" customHeight="1" outlineLevel="2">
      <c r="A102" s="124"/>
      <c r="B102" s="17"/>
      <c r="C102" s="134" t="s">
        <v>258</v>
      </c>
      <c r="D102" s="17" t="s">
        <v>323</v>
      </c>
      <c r="E102" s="131"/>
      <c r="F102" s="131"/>
      <c r="G102" s="131"/>
      <c r="H102" s="131"/>
      <c r="I102" s="131"/>
      <c r="J102" s="131"/>
      <c r="K102" s="131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</row>
    <row r="103" spans="1:33" ht="15.75" customHeight="1" outlineLevel="2">
      <c r="A103" s="124"/>
      <c r="B103" s="17"/>
      <c r="C103" s="134" t="s">
        <v>259</v>
      </c>
      <c r="D103" s="17" t="s">
        <v>323</v>
      </c>
      <c r="E103" s="131"/>
      <c r="F103" s="131"/>
      <c r="G103" s="131"/>
      <c r="H103" s="131"/>
      <c r="I103" s="131"/>
      <c r="J103" s="131"/>
      <c r="K103" s="131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</row>
    <row r="104" spans="1:33" ht="15.75" customHeight="1" outlineLevel="2">
      <c r="A104" s="124"/>
      <c r="B104" s="17"/>
      <c r="C104" s="134" t="s">
        <v>260</v>
      </c>
      <c r="D104" s="17" t="s">
        <v>323</v>
      </c>
      <c r="E104" s="131"/>
      <c r="F104" s="131"/>
      <c r="G104" s="131"/>
      <c r="H104" s="131"/>
      <c r="I104" s="131"/>
      <c r="J104" s="131"/>
      <c r="K104" s="131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</row>
    <row r="105" spans="1:33" ht="15.75" customHeight="1" outlineLevel="2">
      <c r="A105" s="124"/>
      <c r="B105" s="17"/>
      <c r="C105" s="134" t="s">
        <v>261</v>
      </c>
      <c r="D105" s="17" t="s">
        <v>323</v>
      </c>
      <c r="E105" s="131"/>
      <c r="F105" s="131"/>
      <c r="G105" s="131"/>
      <c r="H105" s="131"/>
      <c r="I105" s="131"/>
      <c r="J105" s="131"/>
      <c r="K105" s="131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</row>
    <row r="106" spans="1:33" ht="15.75" customHeight="1" outlineLevel="1">
      <c r="A106" s="124"/>
      <c r="B106" s="17">
        <v>9</v>
      </c>
      <c r="C106" s="126" t="s">
        <v>262</v>
      </c>
      <c r="D106" s="131" t="s">
        <v>5</v>
      </c>
      <c r="E106" s="131" t="s">
        <v>5</v>
      </c>
      <c r="F106" s="131" t="s">
        <v>5</v>
      </c>
      <c r="G106" s="131" t="s">
        <v>5</v>
      </c>
      <c r="H106" s="131" t="s">
        <v>5</v>
      </c>
      <c r="I106" s="131" t="s">
        <v>5</v>
      </c>
      <c r="J106" s="131" t="s">
        <v>5</v>
      </c>
      <c r="K106" s="131" t="s">
        <v>5</v>
      </c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</row>
    <row r="107" spans="1:33" ht="15.75" customHeight="1" outlineLevel="2">
      <c r="A107" s="124"/>
      <c r="B107" s="17"/>
      <c r="C107" s="134" t="s">
        <v>264</v>
      </c>
      <c r="D107" s="17" t="s">
        <v>323</v>
      </c>
      <c r="E107" s="131"/>
      <c r="F107" s="131"/>
      <c r="G107" s="131"/>
      <c r="H107" s="131"/>
      <c r="I107" s="131"/>
      <c r="J107" s="131"/>
      <c r="K107" s="131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</row>
    <row r="108" spans="1:33" ht="15.75" customHeight="1" outlineLevel="2">
      <c r="A108" s="124"/>
      <c r="B108" s="17"/>
      <c r="C108" s="134" t="s">
        <v>265</v>
      </c>
      <c r="D108" s="17" t="s">
        <v>323</v>
      </c>
      <c r="E108" s="131"/>
      <c r="F108" s="131"/>
      <c r="G108" s="131"/>
      <c r="H108" s="131"/>
      <c r="I108" s="131"/>
      <c r="J108" s="131"/>
      <c r="K108" s="131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</row>
    <row r="109" spans="1:33" ht="15.75" customHeight="1" outlineLevel="1">
      <c r="A109" s="124"/>
      <c r="B109" s="17">
        <v>10</v>
      </c>
      <c r="C109" s="126" t="s">
        <v>266</v>
      </c>
      <c r="D109" s="17" t="s">
        <v>326</v>
      </c>
      <c r="E109" s="131"/>
      <c r="F109" s="131"/>
      <c r="G109" s="131"/>
      <c r="H109" s="131"/>
      <c r="I109" s="131"/>
      <c r="J109" s="131"/>
      <c r="K109" s="131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</row>
    <row r="110" spans="1:33" ht="15.75" customHeight="1" outlineLevel="1">
      <c r="A110" s="124"/>
      <c r="B110" s="17">
        <v>11</v>
      </c>
      <c r="C110" s="179" t="s">
        <v>1462</v>
      </c>
      <c r="D110" s="17" t="s">
        <v>326</v>
      </c>
      <c r="E110" s="131"/>
      <c r="F110" s="131"/>
      <c r="G110" s="131"/>
      <c r="H110" s="131"/>
      <c r="I110" s="131"/>
      <c r="J110" s="131"/>
      <c r="K110" s="131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</row>
    <row r="111" spans="1:33" ht="15.75" customHeight="1" outlineLevel="1">
      <c r="A111" s="124"/>
      <c r="B111" s="17">
        <v>12</v>
      </c>
      <c r="C111" s="126" t="s">
        <v>327</v>
      </c>
      <c r="D111" s="17" t="s">
        <v>270</v>
      </c>
      <c r="E111" s="131"/>
      <c r="F111" s="131"/>
      <c r="G111" s="131"/>
      <c r="H111" s="131"/>
      <c r="I111" s="131"/>
      <c r="J111" s="131"/>
      <c r="K111" s="131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</row>
    <row r="112" spans="1:33" ht="15.75" customHeight="1" outlineLevel="1">
      <c r="A112" s="124"/>
      <c r="B112" s="50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</row>
    <row r="113" spans="1:33" ht="15.75" customHeight="1" outlineLevel="1">
      <c r="A113" s="124"/>
      <c r="B113" s="50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</row>
    <row r="114" spans="1:33" ht="15.75" customHeight="1">
      <c r="A114" s="300" t="s">
        <v>94</v>
      </c>
      <c r="B114" s="300" t="s">
        <v>348</v>
      </c>
      <c r="C114" s="301" t="s">
        <v>349</v>
      </c>
      <c r="D114" s="302"/>
      <c r="E114" s="302"/>
      <c r="F114" s="302"/>
      <c r="G114" s="302"/>
      <c r="H114" s="302"/>
      <c r="I114" s="302"/>
      <c r="J114" s="302"/>
      <c r="K114" s="302"/>
      <c r="L114" s="302"/>
      <c r="M114" s="302"/>
      <c r="N114" s="302"/>
      <c r="O114" s="302"/>
      <c r="P114" s="302"/>
      <c r="Q114" s="302"/>
      <c r="R114" s="302"/>
      <c r="S114" s="302"/>
      <c r="T114" s="302"/>
      <c r="U114" s="302"/>
      <c r="V114" s="302"/>
      <c r="W114" s="302"/>
      <c r="X114" s="302"/>
      <c r="Y114" s="302"/>
      <c r="Z114" s="302"/>
      <c r="AA114" s="302"/>
      <c r="AB114" s="302"/>
      <c r="AC114" s="302"/>
      <c r="AD114" s="302"/>
      <c r="AE114" s="302"/>
      <c r="AF114" s="302"/>
      <c r="AG114" s="302"/>
    </row>
    <row r="115" spans="1:33" ht="15.75" customHeight="1" outlineLevel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5.75" customHeight="1" outlineLevel="1">
      <c r="A116" s="164" t="s">
        <v>276</v>
      </c>
      <c r="B116" s="15" t="s">
        <v>1468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</row>
    <row r="117" spans="1:33" ht="15.75" customHeight="1" outlineLevel="1">
      <c r="A117" s="16"/>
      <c r="B117" s="60" t="s">
        <v>10</v>
      </c>
      <c r="C117" s="60" t="s">
        <v>12</v>
      </c>
      <c r="D117" s="60" t="s">
        <v>26</v>
      </c>
      <c r="E117" s="60">
        <v>2017</v>
      </c>
      <c r="F117" s="60">
        <v>2018</v>
      </c>
      <c r="G117" s="60">
        <v>2019</v>
      </c>
      <c r="H117" s="60">
        <v>2020</v>
      </c>
      <c r="I117" s="60">
        <v>2021</v>
      </c>
      <c r="J117" s="60">
        <v>2022</v>
      </c>
      <c r="K117" s="60">
        <v>2023</v>
      </c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</row>
    <row r="118" spans="1:33" ht="15.75" customHeight="1" outlineLevel="1">
      <c r="A118" s="16"/>
      <c r="B118" s="60"/>
      <c r="C118" s="320" t="s">
        <v>1397</v>
      </c>
      <c r="D118" s="60"/>
      <c r="E118" s="686"/>
      <c r="F118" s="686"/>
      <c r="G118" s="686"/>
      <c r="H118" s="686"/>
      <c r="I118" s="686"/>
      <c r="J118" s="686"/>
      <c r="K118" s="68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</row>
    <row r="119" spans="1:33" ht="15.75" customHeight="1" outlineLevel="1">
      <c r="A119" s="16"/>
      <c r="B119" s="60">
        <v>1</v>
      </c>
      <c r="C119" s="19" t="s">
        <v>351</v>
      </c>
      <c r="D119" s="60" t="s">
        <v>38</v>
      </c>
      <c r="E119" s="686"/>
      <c r="F119" s="686"/>
      <c r="G119" s="686"/>
      <c r="H119" s="686"/>
      <c r="I119" s="686"/>
      <c r="J119" s="686"/>
      <c r="K119" s="68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</row>
    <row r="120" spans="1:33" ht="15.75" customHeight="1" outlineLevel="1">
      <c r="A120" s="16"/>
      <c r="B120" s="60">
        <v>2</v>
      </c>
      <c r="C120" s="19" t="s">
        <v>352</v>
      </c>
      <c r="D120" s="60" t="s">
        <v>38</v>
      </c>
      <c r="E120" s="686"/>
      <c r="F120" s="686"/>
      <c r="G120" s="686"/>
      <c r="H120" s="686"/>
      <c r="I120" s="686"/>
      <c r="J120" s="686"/>
      <c r="K120" s="68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</row>
    <row r="121" spans="1:33" ht="15.75" customHeight="1" outlineLevel="1">
      <c r="A121" s="16"/>
      <c r="B121" s="60">
        <v>3</v>
      </c>
      <c r="C121" s="19" t="s">
        <v>353</v>
      </c>
      <c r="D121" s="60" t="s">
        <v>38</v>
      </c>
      <c r="E121" s="686"/>
      <c r="F121" s="686"/>
      <c r="G121" s="686"/>
      <c r="H121" s="686"/>
      <c r="I121" s="686"/>
      <c r="J121" s="686"/>
      <c r="K121" s="68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</row>
    <row r="122" spans="1:33" ht="15.75" customHeight="1" outlineLevel="1">
      <c r="A122" s="16"/>
      <c r="B122" s="60">
        <v>4</v>
      </c>
      <c r="C122" s="19" t="s">
        <v>354</v>
      </c>
      <c r="D122" s="60" t="s">
        <v>38</v>
      </c>
      <c r="E122" s="686"/>
      <c r="F122" s="686"/>
      <c r="G122" s="686"/>
      <c r="H122" s="686"/>
      <c r="I122" s="686"/>
      <c r="J122" s="686"/>
      <c r="K122" s="68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</row>
    <row r="123" spans="1:33" ht="15.75" customHeight="1" outlineLevel="1">
      <c r="A123" s="16"/>
      <c r="B123" s="60">
        <v>5</v>
      </c>
      <c r="C123" s="19" t="s">
        <v>355</v>
      </c>
      <c r="D123" s="60" t="s">
        <v>38</v>
      </c>
      <c r="E123" s="686"/>
      <c r="F123" s="686"/>
      <c r="G123" s="686"/>
      <c r="H123" s="686"/>
      <c r="I123" s="686"/>
      <c r="J123" s="686"/>
      <c r="K123" s="68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</row>
    <row r="124" spans="1:33" ht="15.75" customHeight="1" outlineLevel="1">
      <c r="A124" s="16"/>
      <c r="B124" s="60">
        <v>6</v>
      </c>
      <c r="C124" s="19" t="s">
        <v>356</v>
      </c>
      <c r="D124" s="60" t="s">
        <v>38</v>
      </c>
      <c r="E124" s="686"/>
      <c r="F124" s="686"/>
      <c r="G124" s="686"/>
      <c r="H124" s="686"/>
      <c r="I124" s="686"/>
      <c r="J124" s="686"/>
      <c r="K124" s="68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</row>
    <row r="125" spans="1:33" ht="15.75" customHeight="1" outlineLevel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5.75" customHeight="1" outlineLevel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5.75" customHeight="1" outlineLevel="1">
      <c r="A127" s="164" t="s">
        <v>282</v>
      </c>
      <c r="B127" s="137" t="s">
        <v>357</v>
      </c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27.75" customHeight="1" outlineLevel="1">
      <c r="A128" s="1"/>
      <c r="B128" s="979" t="s">
        <v>10</v>
      </c>
      <c r="C128" s="979" t="s">
        <v>11</v>
      </c>
      <c r="D128" s="979" t="s">
        <v>358</v>
      </c>
      <c r="E128" s="979" t="s">
        <v>359</v>
      </c>
      <c r="F128" s="979" t="s">
        <v>360</v>
      </c>
      <c r="G128" s="979" t="s">
        <v>361</v>
      </c>
      <c r="H128" s="971" t="s">
        <v>362</v>
      </c>
      <c r="I128" s="972"/>
      <c r="J128" s="972"/>
      <c r="K128" s="973"/>
      <c r="L128" s="979" t="s">
        <v>363</v>
      </c>
      <c r="M128" s="60" t="s">
        <v>364</v>
      </c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27.75" customHeight="1" outlineLevel="1">
      <c r="A129" s="1"/>
      <c r="B129" s="980"/>
      <c r="C129" s="980"/>
      <c r="D129" s="980"/>
      <c r="E129" s="980"/>
      <c r="F129" s="981"/>
      <c r="G129" s="981"/>
      <c r="H129" s="60" t="s">
        <v>365</v>
      </c>
      <c r="I129" s="60" t="s">
        <v>366</v>
      </c>
      <c r="J129" s="60" t="s">
        <v>367</v>
      </c>
      <c r="K129" s="60" t="s">
        <v>368</v>
      </c>
      <c r="L129" s="981"/>
      <c r="M129" s="60" t="s">
        <v>369</v>
      </c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20.25" customHeight="1" outlineLevel="1">
      <c r="A130" s="1"/>
      <c r="B130" s="981"/>
      <c r="C130" s="981"/>
      <c r="D130" s="981"/>
      <c r="E130" s="981"/>
      <c r="F130" s="60" t="s">
        <v>370</v>
      </c>
      <c r="G130" s="60" t="s">
        <v>38</v>
      </c>
      <c r="H130" s="60" t="s">
        <v>111</v>
      </c>
      <c r="I130" s="60" t="s">
        <v>371</v>
      </c>
      <c r="J130" s="60" t="s">
        <v>267</v>
      </c>
      <c r="K130" s="60" t="s">
        <v>1469</v>
      </c>
      <c r="L130" s="60" t="s">
        <v>373</v>
      </c>
      <c r="M130" s="190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5.75" customHeight="1" outlineLevel="1">
      <c r="A131" s="1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0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5.75" customHeight="1" outlineLevel="1">
      <c r="A132" s="1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0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5.75" customHeight="1" outlineLevel="1">
      <c r="A133" s="1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0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5.75" customHeight="1" outlineLevel="1">
      <c r="A134" s="1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0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5.75" customHeight="1" outlineLevel="1">
      <c r="A135" s="1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0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5.75" customHeight="1" outlineLevel="1">
      <c r="A136" s="1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0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5.75" customHeight="1" outlineLevel="1">
      <c r="A137" s="1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0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5.75" customHeight="1" outlineLevel="1">
      <c r="A138" s="1"/>
      <c r="B138" s="197" t="s">
        <v>441</v>
      </c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5.75" customHeight="1" outlineLevel="1">
      <c r="A139" s="1"/>
      <c r="B139" s="197" t="s">
        <v>442</v>
      </c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5.75" customHeight="1" outlineLevel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5.75" customHeight="1" outlineLevel="1">
      <c r="A141" s="1"/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5.75" customHeight="1" outlineLevel="1">
      <c r="A142" s="164" t="s">
        <v>1470</v>
      </c>
      <c r="B142" s="137" t="s">
        <v>443</v>
      </c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27.75" customHeight="1" outlineLevel="1">
      <c r="A143" s="1"/>
      <c r="B143" s="979" t="s">
        <v>10</v>
      </c>
      <c r="C143" s="979" t="str">
        <f t="shared" ref="C143:H143" si="0">C128</f>
        <v>Назва</v>
      </c>
      <c r="D143" s="979" t="str">
        <f t="shared" si="0"/>
        <v>Короткий опис</v>
      </c>
      <c r="E143" s="979" t="str">
        <f t="shared" si="0"/>
        <v>Стадія реалізації *</v>
      </c>
      <c r="F143" s="979" t="str">
        <f t="shared" si="0"/>
        <v>Наявність ТЕО, бізнес-плану</v>
      </c>
      <c r="G143" s="979" t="str">
        <f t="shared" si="0"/>
        <v>Вартість капітальних витрат **</v>
      </c>
      <c r="H143" s="971" t="str">
        <f t="shared" si="0"/>
        <v>Річна економія паливно-енергетичних і природних ресурсів</v>
      </c>
      <c r="I143" s="972"/>
      <c r="J143" s="972"/>
      <c r="K143" s="973"/>
      <c r="L143" s="979" t="str">
        <f t="shared" ref="L143:M143" si="1">L128</f>
        <v>Річна економія коштів **</v>
      </c>
      <c r="M143" s="60" t="str">
        <f t="shared" si="1"/>
        <v>Період (строк) реалізації</v>
      </c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30" customHeight="1" outlineLevel="1">
      <c r="A144" s="1"/>
      <c r="B144" s="980"/>
      <c r="C144" s="980"/>
      <c r="D144" s="980"/>
      <c r="E144" s="980"/>
      <c r="F144" s="981"/>
      <c r="G144" s="981"/>
      <c r="H144" s="60" t="str">
        <f t="shared" ref="H144:K144" si="2">H129</f>
        <v>природ. газ</v>
      </c>
      <c r="I144" s="60" t="str">
        <f t="shared" si="2"/>
        <v>електроенергія</v>
      </c>
      <c r="J144" s="60" t="str">
        <f t="shared" si="2"/>
        <v>теплова енергія</v>
      </c>
      <c r="K144" s="60" t="str">
        <f t="shared" si="2"/>
        <v>вода</v>
      </c>
      <c r="L144" s="981"/>
      <c r="M144" s="60" t="str">
        <f>M129</f>
        <v>(у форматі 20хх-20хх гр.)</v>
      </c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8.75" customHeight="1" outlineLevel="1">
      <c r="A145" s="1"/>
      <c r="B145" s="981"/>
      <c r="C145" s="981"/>
      <c r="D145" s="981"/>
      <c r="E145" s="981"/>
      <c r="F145" s="60" t="str">
        <f t="shared" ref="F145:K145" si="3">F130</f>
        <v>(так/ні)</v>
      </c>
      <c r="G145" s="60" t="str">
        <f t="shared" si="3"/>
        <v>млн грн</v>
      </c>
      <c r="H145" s="60" t="str">
        <f t="shared" si="3"/>
        <v>тис. м³</v>
      </c>
      <c r="I145" s="60" t="str">
        <f t="shared" si="3"/>
        <v>кВт∙год</v>
      </c>
      <c r="J145" s="60" t="str">
        <f t="shared" si="3"/>
        <v>Гкал</v>
      </c>
      <c r="K145" s="60" t="str">
        <f t="shared" si="3"/>
        <v>м3</v>
      </c>
      <c r="L145" s="60" t="s">
        <v>373</v>
      </c>
      <c r="M145" s="190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5.75" customHeight="1" outlineLevel="1">
      <c r="A146" s="1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0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5.75" customHeight="1" outlineLevel="1">
      <c r="A147" s="1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0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5.75" customHeight="1" outlineLevel="1">
      <c r="A148" s="1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5.75" customHeight="1" outlineLevel="1">
      <c r="A149" s="1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5.75" customHeight="1" outlineLevel="1">
      <c r="A150" s="1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5.75" customHeight="1" outlineLevel="1">
      <c r="A151" s="1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5.75" customHeight="1" outlineLevel="1">
      <c r="A152" s="1"/>
      <c r="B152" s="197" t="str">
        <f t="shared" ref="B152:B153" si="4">B138</f>
        <v>* - Вкажіть стадію реалізації: 1) попередні наміри; 2) попереднє проектування (розробка ТЕО / бізнес-плану); 3) робоче проектування; 4) впровадження.</v>
      </c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5.75" customHeight="1" outlineLevel="1">
      <c r="A153" s="1"/>
      <c r="B153" s="197" t="str">
        <f t="shared" si="4"/>
        <v>** - Додатково вкажіть рік визначення вартості капітальних витрат / економії коштів, наприклад, «10 млн грн (2017 року)»</v>
      </c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</sheetData>
  <mergeCells count="17">
    <mergeCell ref="D1:E1"/>
    <mergeCell ref="B128:B130"/>
    <mergeCell ref="C128:C130"/>
    <mergeCell ref="D128:D130"/>
    <mergeCell ref="E128:E130"/>
    <mergeCell ref="H128:K128"/>
    <mergeCell ref="L128:L129"/>
    <mergeCell ref="B143:B145"/>
    <mergeCell ref="C143:C145"/>
    <mergeCell ref="D143:D145"/>
    <mergeCell ref="E143:E145"/>
    <mergeCell ref="F143:F144"/>
    <mergeCell ref="G143:G144"/>
    <mergeCell ref="H143:K143"/>
    <mergeCell ref="L143:L144"/>
    <mergeCell ref="F128:F129"/>
    <mergeCell ref="G128:G129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95"/>
  <sheetViews>
    <sheetView topLeftCell="D139" workbookViewId="0">
      <selection activeCell="E122" sqref="E122:K128"/>
    </sheetView>
  </sheetViews>
  <sheetFormatPr defaultColWidth="14.42578125" defaultRowHeight="15" customHeight="1" outlineLevelRow="2"/>
  <cols>
    <col min="1" max="1" width="8.42578125" customWidth="1"/>
    <col min="2" max="2" width="4.42578125" customWidth="1"/>
    <col min="3" max="3" width="54" customWidth="1"/>
    <col min="4" max="4" width="24.7109375" customWidth="1"/>
    <col min="5" max="6" width="16.42578125" customWidth="1"/>
    <col min="7" max="7" width="16.140625" customWidth="1"/>
    <col min="8" max="8" width="21.42578125" customWidth="1"/>
    <col min="9" max="9" width="15.7109375" customWidth="1"/>
    <col min="10" max="10" width="19.5703125" customWidth="1"/>
    <col min="14" max="26" width="8.7109375" customWidth="1"/>
  </cols>
  <sheetData>
    <row r="1" spans="1:33" ht="18.75">
      <c r="A1" s="1"/>
      <c r="B1" s="2"/>
      <c r="C1" s="3" t="s">
        <v>0</v>
      </c>
      <c r="D1" s="974" t="s">
        <v>1</v>
      </c>
      <c r="E1" s="975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>
      <c r="A2" s="1"/>
      <c r="B2" s="4"/>
      <c r="C2" s="5"/>
      <c r="D2" s="6" t="s">
        <v>2</v>
      </c>
      <c r="E2" s="7" t="s">
        <v>3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31.5">
      <c r="A3" s="1"/>
      <c r="B3" s="8">
        <v>1</v>
      </c>
      <c r="C3" s="9" t="s">
        <v>4</v>
      </c>
      <c r="D3" s="6">
        <v>0</v>
      </c>
      <c r="E3" s="7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31.5">
      <c r="A4" s="1"/>
      <c r="B4" s="8">
        <v>2</v>
      </c>
      <c r="C4" s="9" t="s">
        <v>6</v>
      </c>
      <c r="D4" s="6"/>
      <c r="E4" s="7" t="s">
        <v>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30">
      <c r="A5" s="1"/>
      <c r="B5" s="10">
        <v>3</v>
      </c>
      <c r="C5" s="11" t="s">
        <v>7</v>
      </c>
      <c r="D5" s="12">
        <v>123.12</v>
      </c>
      <c r="E5" s="13" t="s">
        <v>8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>
      <c r="A6" s="1"/>
      <c r="B6" s="49"/>
      <c r="C6" s="220"/>
      <c r="D6" s="221"/>
      <c r="E6" s="222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>
      <c r="A7" s="1"/>
      <c r="B7" s="49"/>
      <c r="C7" s="220"/>
      <c r="D7" s="221"/>
      <c r="E7" s="222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>
      <c r="A8" s="1"/>
      <c r="B8" s="15" t="s">
        <v>9</v>
      </c>
      <c r="C8" s="16"/>
      <c r="D8" s="16"/>
      <c r="E8" s="16"/>
      <c r="F8" s="1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25.5">
      <c r="A9" s="1"/>
      <c r="B9" s="356" t="s">
        <v>10</v>
      </c>
      <c r="C9" s="17" t="s">
        <v>12</v>
      </c>
      <c r="D9" s="188" t="s">
        <v>1149</v>
      </c>
      <c r="E9" s="188" t="s">
        <v>1150</v>
      </c>
      <c r="F9" s="188" t="s">
        <v>1151</v>
      </c>
      <c r="G9" s="188" t="s">
        <v>1152</v>
      </c>
      <c r="H9" s="188" t="s">
        <v>1153</v>
      </c>
      <c r="I9" s="188" t="s">
        <v>1154</v>
      </c>
      <c r="J9" s="188" t="s">
        <v>1155</v>
      </c>
      <c r="K9" s="188" t="s">
        <v>1156</v>
      </c>
      <c r="L9" s="188" t="s">
        <v>1157</v>
      </c>
      <c r="M9" s="188" t="s">
        <v>1158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33.75" customHeight="1">
      <c r="A10" s="1"/>
      <c r="B10" s="18">
        <v>1</v>
      </c>
      <c r="C10" s="327" t="s">
        <v>1239</v>
      </c>
      <c r="D10" s="386" t="s">
        <v>1471</v>
      </c>
      <c r="E10" s="387" t="s">
        <v>1472</v>
      </c>
      <c r="F10" s="388" t="s">
        <v>1473</v>
      </c>
      <c r="G10" s="388" t="s">
        <v>1474</v>
      </c>
      <c r="H10" s="381" t="s">
        <v>1475</v>
      </c>
      <c r="I10" s="389" t="s">
        <v>1476</v>
      </c>
      <c r="J10" s="388" t="s">
        <v>1477</v>
      </c>
      <c r="K10" s="390"/>
      <c r="L10" s="304"/>
      <c r="M10" s="304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>
      <c r="A11" s="1"/>
      <c r="B11" s="18">
        <v>2</v>
      </c>
      <c r="C11" s="327" t="s">
        <v>560</v>
      </c>
      <c r="D11" s="391" t="s">
        <v>1478</v>
      </c>
      <c r="E11" s="391" t="s">
        <v>1479</v>
      </c>
      <c r="F11" s="389">
        <v>30378375</v>
      </c>
      <c r="G11" s="389">
        <v>41733276</v>
      </c>
      <c r="H11" s="389">
        <v>37646497</v>
      </c>
      <c r="I11" s="389">
        <v>707254</v>
      </c>
      <c r="J11" s="389">
        <v>39576228</v>
      </c>
      <c r="K11" s="390"/>
      <c r="L11" s="304"/>
      <c r="M11" s="304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>
      <c r="A12" s="1"/>
      <c r="B12" s="18">
        <v>3</v>
      </c>
      <c r="C12" s="327" t="s">
        <v>561</v>
      </c>
      <c r="D12" s="392" t="s">
        <v>1442</v>
      </c>
      <c r="E12" s="392" t="s">
        <v>1442</v>
      </c>
      <c r="F12" s="392" t="s">
        <v>1442</v>
      </c>
      <c r="G12" s="392" t="s">
        <v>1442</v>
      </c>
      <c r="H12" s="392" t="s">
        <v>1442</v>
      </c>
      <c r="I12" s="392" t="s">
        <v>1442</v>
      </c>
      <c r="J12" s="392" t="s">
        <v>1442</v>
      </c>
      <c r="K12" s="390"/>
      <c r="L12" s="304"/>
      <c r="M12" s="304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ht="105">
      <c r="A13" s="1"/>
      <c r="B13" s="18">
        <v>4</v>
      </c>
      <c r="C13" s="327" t="s">
        <v>14</v>
      </c>
      <c r="D13" s="392" t="s">
        <v>1480</v>
      </c>
      <c r="E13" s="387" t="s">
        <v>1481</v>
      </c>
      <c r="F13" s="388" t="s">
        <v>1482</v>
      </c>
      <c r="G13" s="388" t="s">
        <v>1483</v>
      </c>
      <c r="H13" s="388" t="s">
        <v>1483</v>
      </c>
      <c r="I13" s="388" t="s">
        <v>1484</v>
      </c>
      <c r="J13" s="388" t="s">
        <v>1485</v>
      </c>
      <c r="K13" s="390"/>
      <c r="L13" s="304"/>
      <c r="M13" s="304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>
      <c r="A14" s="1"/>
      <c r="B14" s="18">
        <v>5</v>
      </c>
      <c r="C14" s="327" t="s">
        <v>563</v>
      </c>
      <c r="D14" s="392" t="s">
        <v>1486</v>
      </c>
      <c r="E14" s="391" t="s">
        <v>1487</v>
      </c>
      <c r="F14" s="389" t="s">
        <v>1488</v>
      </c>
      <c r="G14" s="393" t="s">
        <v>1489</v>
      </c>
      <c r="H14" s="393" t="s">
        <v>1490</v>
      </c>
      <c r="I14" s="389" t="s">
        <v>1491</v>
      </c>
      <c r="J14" s="389" t="s">
        <v>1492</v>
      </c>
      <c r="K14" s="390"/>
      <c r="L14" s="304"/>
      <c r="M14" s="304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75">
      <c r="A15" s="1"/>
      <c r="B15" s="18">
        <v>6</v>
      </c>
      <c r="C15" s="327" t="s">
        <v>18</v>
      </c>
      <c r="D15" s="392" t="s">
        <v>1493</v>
      </c>
      <c r="E15" s="391" t="s">
        <v>1494</v>
      </c>
      <c r="F15" s="389" t="s">
        <v>1495</v>
      </c>
      <c r="G15" s="389" t="s">
        <v>1496</v>
      </c>
      <c r="H15" s="389" t="s">
        <v>1497</v>
      </c>
      <c r="I15" s="389" t="s">
        <v>1498</v>
      </c>
      <c r="J15" s="389" t="s">
        <v>1499</v>
      </c>
      <c r="K15" s="390"/>
      <c r="L15" s="304"/>
      <c r="M15" s="304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>
      <c r="A16" s="1"/>
      <c r="B16" s="18">
        <v>7</v>
      </c>
      <c r="C16" s="327" t="s">
        <v>20</v>
      </c>
      <c r="D16" s="384"/>
      <c r="E16" s="385"/>
      <c r="F16" s="390"/>
      <c r="G16" s="390"/>
      <c r="H16" s="390"/>
      <c r="I16" s="390"/>
      <c r="J16" s="390"/>
      <c r="K16" s="390"/>
      <c r="L16" s="304"/>
      <c r="M16" s="304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>
      <c r="A17" s="1"/>
      <c r="B17" s="49"/>
      <c r="C17" s="220"/>
      <c r="D17" s="221"/>
      <c r="E17" s="222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>
      <c r="A18" s="1"/>
      <c r="B18" s="49"/>
      <c r="C18" s="220"/>
      <c r="D18" s="221"/>
      <c r="E18" s="22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18" customHeight="1">
      <c r="A19" s="119" t="s">
        <v>94</v>
      </c>
      <c r="B19" s="119" t="s">
        <v>223</v>
      </c>
      <c r="C19" s="342" t="s">
        <v>224</v>
      </c>
      <c r="D19" s="121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</row>
    <row r="20" spans="1:33" ht="12" customHeight="1" outlineLevel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15.75" customHeight="1" outlineLevel="1">
      <c r="A21" s="164" t="s">
        <v>67</v>
      </c>
      <c r="B21" s="15" t="s">
        <v>1500</v>
      </c>
      <c r="C21" s="251"/>
      <c r="D21" s="252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</row>
    <row r="22" spans="1:33" ht="15.75" customHeight="1" outlineLevel="1">
      <c r="A22" s="124"/>
      <c r="B22" s="60" t="s">
        <v>10</v>
      </c>
      <c r="C22" s="60" t="s">
        <v>12</v>
      </c>
      <c r="D22" s="60" t="s">
        <v>26</v>
      </c>
      <c r="E22" s="60">
        <v>2010</v>
      </c>
      <c r="F22" s="60">
        <v>2011</v>
      </c>
      <c r="G22" s="60">
        <v>2012</v>
      </c>
      <c r="H22" s="60">
        <v>2013</v>
      </c>
      <c r="I22" s="60">
        <v>2014</v>
      </c>
      <c r="J22" s="60">
        <v>2015</v>
      </c>
      <c r="K22" s="60">
        <v>2016</v>
      </c>
      <c r="L22" s="60">
        <v>2017</v>
      </c>
      <c r="M22" s="60">
        <v>2018</v>
      </c>
      <c r="N22" s="60">
        <v>2019</v>
      </c>
      <c r="O22" s="60">
        <v>2020</v>
      </c>
      <c r="P22" s="60">
        <v>2021</v>
      </c>
      <c r="Q22" s="60">
        <v>2022</v>
      </c>
      <c r="R22" s="60">
        <v>2023</v>
      </c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</row>
    <row r="23" spans="1:33" ht="15.75" customHeight="1" outlineLevel="1">
      <c r="A23" s="124"/>
      <c r="B23" s="17">
        <v>1</v>
      </c>
      <c r="C23" s="126" t="s">
        <v>794</v>
      </c>
      <c r="D23" s="17" t="s">
        <v>228</v>
      </c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</row>
    <row r="24" spans="1:33" ht="15.75" customHeight="1" outlineLevel="1">
      <c r="A24" s="253"/>
      <c r="B24" s="254" t="s">
        <v>716</v>
      </c>
      <c r="C24" s="255" t="s">
        <v>717</v>
      </c>
      <c r="D24" s="254" t="s">
        <v>228</v>
      </c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</row>
    <row r="25" spans="1:33" ht="15.75" customHeight="1" outlineLevel="1">
      <c r="A25" s="124"/>
      <c r="B25" s="17">
        <v>2</v>
      </c>
      <c r="C25" s="126" t="s">
        <v>230</v>
      </c>
      <c r="D25" s="17" t="s">
        <v>1501</v>
      </c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</row>
    <row r="26" spans="1:33" ht="15.75" customHeight="1" outlineLevel="1">
      <c r="A26" s="124"/>
      <c r="B26" s="17">
        <v>3</v>
      </c>
      <c r="C26" s="171" t="s">
        <v>322</v>
      </c>
      <c r="D26" s="159" t="s">
        <v>5</v>
      </c>
      <c r="E26" s="159" t="s">
        <v>5</v>
      </c>
      <c r="F26" s="159" t="s">
        <v>5</v>
      </c>
      <c r="G26" s="159" t="s">
        <v>5</v>
      </c>
      <c r="H26" s="159" t="s">
        <v>5</v>
      </c>
      <c r="I26" s="159" t="s">
        <v>5</v>
      </c>
      <c r="J26" s="159" t="s">
        <v>5</v>
      </c>
      <c r="K26" s="159" t="s">
        <v>5</v>
      </c>
      <c r="L26" s="159" t="s">
        <v>5</v>
      </c>
      <c r="M26" s="159" t="s">
        <v>5</v>
      </c>
      <c r="N26" s="159" t="s">
        <v>5</v>
      </c>
      <c r="O26" s="159" t="s">
        <v>5</v>
      </c>
      <c r="P26" s="159" t="s">
        <v>5</v>
      </c>
      <c r="Q26" s="159" t="s">
        <v>5</v>
      </c>
      <c r="R26" s="159" t="s">
        <v>5</v>
      </c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</row>
    <row r="27" spans="1:33" ht="15.75" customHeight="1" outlineLevel="1">
      <c r="A27" s="124"/>
      <c r="B27" s="17">
        <v>4</v>
      </c>
      <c r="C27" s="126" t="s">
        <v>1502</v>
      </c>
      <c r="D27" s="130" t="s">
        <v>5</v>
      </c>
      <c r="E27" s="130" t="s">
        <v>5</v>
      </c>
      <c r="F27" s="130" t="s">
        <v>5</v>
      </c>
      <c r="G27" s="130" t="s">
        <v>5</v>
      </c>
      <c r="H27" s="130" t="s">
        <v>5</v>
      </c>
      <c r="I27" s="130" t="s">
        <v>5</v>
      </c>
      <c r="J27" s="130" t="s">
        <v>5</v>
      </c>
      <c r="K27" s="130" t="s">
        <v>5</v>
      </c>
      <c r="L27" s="130" t="s">
        <v>5</v>
      </c>
      <c r="M27" s="130" t="s">
        <v>5</v>
      </c>
      <c r="N27" s="130" t="s">
        <v>5</v>
      </c>
      <c r="O27" s="130" t="s">
        <v>5</v>
      </c>
      <c r="P27" s="130" t="s">
        <v>5</v>
      </c>
      <c r="Q27" s="130" t="s">
        <v>5</v>
      </c>
      <c r="R27" s="130" t="s">
        <v>5</v>
      </c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</row>
    <row r="28" spans="1:33" ht="15.75" customHeight="1" outlineLevel="2">
      <c r="A28" s="124"/>
      <c r="B28" s="17"/>
      <c r="C28" s="134" t="s">
        <v>235</v>
      </c>
      <c r="D28" s="130" t="s">
        <v>236</v>
      </c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</row>
    <row r="29" spans="1:33" ht="15.75" customHeight="1" outlineLevel="2">
      <c r="A29" s="124"/>
      <c r="B29" s="17"/>
      <c r="C29" s="134" t="s">
        <v>237</v>
      </c>
      <c r="D29" s="130" t="s">
        <v>236</v>
      </c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</row>
    <row r="30" spans="1:33" ht="15.75" customHeight="1" outlineLevel="2">
      <c r="A30" s="124"/>
      <c r="B30" s="17"/>
      <c r="C30" s="134" t="s">
        <v>238</v>
      </c>
      <c r="D30" s="130" t="s">
        <v>236</v>
      </c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</row>
    <row r="31" spans="1:33" ht="15.75" customHeight="1" outlineLevel="2">
      <c r="A31" s="124"/>
      <c r="B31" s="17"/>
      <c r="C31" s="134" t="s">
        <v>239</v>
      </c>
      <c r="D31" s="130" t="s">
        <v>236</v>
      </c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</row>
    <row r="32" spans="1:33" ht="15.75" customHeight="1" outlineLevel="2">
      <c r="A32" s="124"/>
      <c r="B32" s="17"/>
      <c r="C32" s="134" t="s">
        <v>240</v>
      </c>
      <c r="D32" s="130" t="s">
        <v>236</v>
      </c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</row>
    <row r="33" spans="1:33" ht="15.75" customHeight="1" outlineLevel="2">
      <c r="A33" s="124"/>
      <c r="B33" s="17"/>
      <c r="C33" s="134" t="s">
        <v>241</v>
      </c>
      <c r="D33" s="130" t="s">
        <v>236</v>
      </c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</row>
    <row r="34" spans="1:33" ht="15.75" customHeight="1" outlineLevel="2">
      <c r="A34" s="124"/>
      <c r="B34" s="17"/>
      <c r="C34" s="134" t="s">
        <v>242</v>
      </c>
      <c r="D34" s="130" t="s">
        <v>236</v>
      </c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</row>
    <row r="35" spans="1:33" ht="15.75" customHeight="1" outlineLevel="2">
      <c r="A35" s="124"/>
      <c r="B35" s="17"/>
      <c r="C35" s="134" t="s">
        <v>243</v>
      </c>
      <c r="D35" s="130" t="s">
        <v>236</v>
      </c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</row>
    <row r="36" spans="1:33" ht="15.75" customHeight="1" outlineLevel="2">
      <c r="A36" s="124"/>
      <c r="B36" s="17"/>
      <c r="C36" s="134" t="s">
        <v>244</v>
      </c>
      <c r="D36" s="130" t="s">
        <v>236</v>
      </c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</row>
    <row r="37" spans="1:33" ht="15.75" customHeight="1" outlineLevel="1">
      <c r="A37" s="124"/>
      <c r="B37" s="17">
        <v>5</v>
      </c>
      <c r="C37" s="126" t="s">
        <v>765</v>
      </c>
      <c r="D37" s="130" t="s">
        <v>5</v>
      </c>
      <c r="E37" s="130" t="s">
        <v>5</v>
      </c>
      <c r="F37" s="130" t="s">
        <v>5</v>
      </c>
      <c r="G37" s="130" t="s">
        <v>5</v>
      </c>
      <c r="H37" s="130" t="s">
        <v>5</v>
      </c>
      <c r="I37" s="130" t="s">
        <v>5</v>
      </c>
      <c r="J37" s="130" t="s">
        <v>5</v>
      </c>
      <c r="K37" s="130" t="s">
        <v>5</v>
      </c>
      <c r="L37" s="130" t="s">
        <v>5</v>
      </c>
      <c r="M37" s="130" t="s">
        <v>5</v>
      </c>
      <c r="N37" s="130" t="s">
        <v>5</v>
      </c>
      <c r="O37" s="130" t="s">
        <v>5</v>
      </c>
      <c r="P37" s="130" t="s">
        <v>5</v>
      </c>
      <c r="Q37" s="130" t="s">
        <v>5</v>
      </c>
      <c r="R37" s="130" t="s">
        <v>5</v>
      </c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</row>
    <row r="38" spans="1:33" ht="15.75" customHeight="1" outlineLevel="2">
      <c r="A38" s="124"/>
      <c r="B38" s="17"/>
      <c r="C38" s="134" t="s">
        <v>766</v>
      </c>
      <c r="D38" s="130" t="s">
        <v>347</v>
      </c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</row>
    <row r="39" spans="1:33" ht="15.75" customHeight="1" outlineLevel="2">
      <c r="A39" s="124"/>
      <c r="B39" s="17"/>
      <c r="C39" s="134" t="s">
        <v>977</v>
      </c>
      <c r="D39" s="130" t="s">
        <v>347</v>
      </c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</row>
    <row r="40" spans="1:33" ht="15.75" customHeight="1" outlineLevel="1">
      <c r="A40" s="124"/>
      <c r="B40" s="17">
        <v>6</v>
      </c>
      <c r="C40" s="126" t="s">
        <v>979</v>
      </c>
      <c r="D40" s="130" t="s">
        <v>5</v>
      </c>
      <c r="E40" s="130" t="s">
        <v>5</v>
      </c>
      <c r="F40" s="130" t="s">
        <v>5</v>
      </c>
      <c r="G40" s="130" t="s">
        <v>5</v>
      </c>
      <c r="H40" s="130" t="s">
        <v>5</v>
      </c>
      <c r="I40" s="130" t="s">
        <v>5</v>
      </c>
      <c r="J40" s="130" t="s">
        <v>5</v>
      </c>
      <c r="K40" s="130" t="s">
        <v>5</v>
      </c>
      <c r="L40" s="130" t="s">
        <v>5</v>
      </c>
      <c r="M40" s="130" t="s">
        <v>5</v>
      </c>
      <c r="N40" s="130" t="s">
        <v>5</v>
      </c>
      <c r="O40" s="130" t="s">
        <v>5</v>
      </c>
      <c r="P40" s="130" t="s">
        <v>5</v>
      </c>
      <c r="Q40" s="130" t="s">
        <v>5</v>
      </c>
      <c r="R40" s="130" t="s">
        <v>5</v>
      </c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</row>
    <row r="41" spans="1:33" ht="15.75" customHeight="1" outlineLevel="2">
      <c r="A41" s="124"/>
      <c r="B41" s="17"/>
      <c r="C41" s="134" t="s">
        <v>980</v>
      </c>
      <c r="D41" s="17" t="s">
        <v>721</v>
      </c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</row>
    <row r="42" spans="1:33" ht="15.75" customHeight="1" outlineLevel="2">
      <c r="A42" s="124"/>
      <c r="B42" s="17"/>
      <c r="C42" s="134" t="s">
        <v>981</v>
      </c>
      <c r="D42" s="17" t="s">
        <v>721</v>
      </c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</row>
    <row r="43" spans="1:33" ht="15.75" customHeight="1" outlineLevel="1">
      <c r="A43" s="124"/>
      <c r="B43" s="17">
        <v>7</v>
      </c>
      <c r="C43" s="171" t="s">
        <v>325</v>
      </c>
      <c r="D43" s="159" t="s">
        <v>5</v>
      </c>
      <c r="E43" s="159" t="s">
        <v>5</v>
      </c>
      <c r="F43" s="159" t="s">
        <v>5</v>
      </c>
      <c r="G43" s="159" t="s">
        <v>5</v>
      </c>
      <c r="H43" s="159" t="s">
        <v>5</v>
      </c>
      <c r="I43" s="159" t="s">
        <v>5</v>
      </c>
      <c r="J43" s="159" t="s">
        <v>5</v>
      </c>
      <c r="K43" s="159" t="s">
        <v>5</v>
      </c>
      <c r="L43" s="159" t="s">
        <v>5</v>
      </c>
      <c r="M43" s="159" t="s">
        <v>5</v>
      </c>
      <c r="N43" s="159" t="s">
        <v>5</v>
      </c>
      <c r="O43" s="159" t="s">
        <v>5</v>
      </c>
      <c r="P43" s="159" t="s">
        <v>5</v>
      </c>
      <c r="Q43" s="159" t="s">
        <v>5</v>
      </c>
      <c r="R43" s="159" t="s">
        <v>5</v>
      </c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</row>
    <row r="44" spans="1:33" ht="15.75" customHeight="1" outlineLevel="1">
      <c r="A44" s="124"/>
      <c r="B44" s="17">
        <v>8</v>
      </c>
      <c r="C44" s="126" t="s">
        <v>254</v>
      </c>
      <c r="D44" s="130" t="s">
        <v>5</v>
      </c>
      <c r="E44" s="130" t="s">
        <v>5</v>
      </c>
      <c r="F44" s="130" t="s">
        <v>5</v>
      </c>
      <c r="G44" s="130" t="s">
        <v>5</v>
      </c>
      <c r="H44" s="130" t="s">
        <v>5</v>
      </c>
      <c r="I44" s="130" t="s">
        <v>5</v>
      </c>
      <c r="J44" s="130" t="s">
        <v>5</v>
      </c>
      <c r="K44" s="130" t="s">
        <v>5</v>
      </c>
      <c r="L44" s="130" t="s">
        <v>5</v>
      </c>
      <c r="M44" s="130" t="s">
        <v>5</v>
      </c>
      <c r="N44" s="130" t="s">
        <v>5</v>
      </c>
      <c r="O44" s="130" t="s">
        <v>5</v>
      </c>
      <c r="P44" s="130" t="s">
        <v>5</v>
      </c>
      <c r="Q44" s="130" t="s">
        <v>5</v>
      </c>
      <c r="R44" s="130" t="s">
        <v>5</v>
      </c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</row>
    <row r="45" spans="1:33" ht="15.75" customHeight="1" outlineLevel="2">
      <c r="A45" s="124"/>
      <c r="B45" s="17"/>
      <c r="C45" s="134" t="s">
        <v>256</v>
      </c>
      <c r="D45" s="130" t="s">
        <v>236</v>
      </c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</row>
    <row r="46" spans="1:33" ht="15.75" customHeight="1" outlineLevel="2">
      <c r="A46" s="124"/>
      <c r="B46" s="17"/>
      <c r="C46" s="134" t="s">
        <v>257</v>
      </c>
      <c r="D46" s="130" t="s">
        <v>236</v>
      </c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</row>
    <row r="47" spans="1:33" ht="15.75" customHeight="1" outlineLevel="2">
      <c r="A47" s="124"/>
      <c r="B47" s="17"/>
      <c r="C47" s="134" t="s">
        <v>258</v>
      </c>
      <c r="D47" s="130" t="s">
        <v>236</v>
      </c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</row>
    <row r="48" spans="1:33" ht="15.75" customHeight="1" outlineLevel="2">
      <c r="A48" s="124"/>
      <c r="B48" s="17"/>
      <c r="C48" s="134" t="s">
        <v>259</v>
      </c>
      <c r="D48" s="130" t="s">
        <v>236</v>
      </c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</row>
    <row r="49" spans="1:33" ht="15.75" customHeight="1" outlineLevel="2">
      <c r="A49" s="124"/>
      <c r="B49" s="17"/>
      <c r="C49" s="134" t="s">
        <v>260</v>
      </c>
      <c r="D49" s="130" t="s">
        <v>236</v>
      </c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</row>
    <row r="50" spans="1:33" ht="15.75" customHeight="1" outlineLevel="2">
      <c r="A50" s="124"/>
      <c r="B50" s="17"/>
      <c r="C50" s="134" t="s">
        <v>261</v>
      </c>
      <c r="D50" s="130" t="s">
        <v>236</v>
      </c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</row>
    <row r="51" spans="1:33" ht="15.75" customHeight="1" outlineLevel="1">
      <c r="A51" s="124"/>
      <c r="B51" s="17">
        <v>9</v>
      </c>
      <c r="C51" s="126" t="s">
        <v>262</v>
      </c>
      <c r="D51" s="130" t="s">
        <v>5</v>
      </c>
      <c r="E51" s="130" t="s">
        <v>5</v>
      </c>
      <c r="F51" s="130" t="s">
        <v>5</v>
      </c>
      <c r="G51" s="130" t="s">
        <v>5</v>
      </c>
      <c r="H51" s="130" t="s">
        <v>5</v>
      </c>
      <c r="I51" s="130" t="s">
        <v>5</v>
      </c>
      <c r="J51" s="130" t="s">
        <v>5</v>
      </c>
      <c r="K51" s="130" t="s">
        <v>5</v>
      </c>
      <c r="L51" s="130" t="s">
        <v>5</v>
      </c>
      <c r="M51" s="130" t="s">
        <v>5</v>
      </c>
      <c r="N51" s="130" t="s">
        <v>5</v>
      </c>
      <c r="O51" s="130" t="s">
        <v>5</v>
      </c>
      <c r="P51" s="130" t="s">
        <v>5</v>
      </c>
      <c r="Q51" s="130" t="s">
        <v>5</v>
      </c>
      <c r="R51" s="130" t="s">
        <v>5</v>
      </c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</row>
    <row r="52" spans="1:33" ht="15.75" customHeight="1" outlineLevel="2">
      <c r="A52" s="124"/>
      <c r="B52" s="17"/>
      <c r="C52" s="134" t="s">
        <v>264</v>
      </c>
      <c r="D52" s="17" t="s">
        <v>236</v>
      </c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</row>
    <row r="53" spans="1:33" ht="15.75" customHeight="1" outlineLevel="2">
      <c r="A53" s="124"/>
      <c r="B53" s="17"/>
      <c r="C53" s="134" t="s">
        <v>265</v>
      </c>
      <c r="D53" s="17" t="s">
        <v>236</v>
      </c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</row>
    <row r="54" spans="1:33" ht="15.75" customHeight="1" outlineLevel="1">
      <c r="A54" s="124"/>
      <c r="B54" s="17">
        <v>10</v>
      </c>
      <c r="C54" s="126" t="s">
        <v>266</v>
      </c>
      <c r="D54" s="17" t="s">
        <v>267</v>
      </c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</row>
    <row r="55" spans="1:33" ht="15.75" customHeight="1" outlineLevel="1">
      <c r="A55" s="124"/>
      <c r="B55" s="17">
        <v>11</v>
      </c>
      <c r="C55" s="171" t="s">
        <v>982</v>
      </c>
      <c r="D55" s="159" t="s">
        <v>5</v>
      </c>
      <c r="E55" s="159" t="s">
        <v>5</v>
      </c>
      <c r="F55" s="159" t="s">
        <v>5</v>
      </c>
      <c r="G55" s="159" t="s">
        <v>5</v>
      </c>
      <c r="H55" s="159" t="s">
        <v>5</v>
      </c>
      <c r="I55" s="159" t="s">
        <v>5</v>
      </c>
      <c r="J55" s="159" t="s">
        <v>5</v>
      </c>
      <c r="K55" s="159" t="s">
        <v>5</v>
      </c>
      <c r="L55" s="159" t="s">
        <v>5</v>
      </c>
      <c r="M55" s="159" t="s">
        <v>5</v>
      </c>
      <c r="N55" s="159" t="s">
        <v>5</v>
      </c>
      <c r="O55" s="159" t="s">
        <v>5</v>
      </c>
      <c r="P55" s="159" t="s">
        <v>5</v>
      </c>
      <c r="Q55" s="159" t="s">
        <v>5</v>
      </c>
      <c r="R55" s="159" t="s">
        <v>5</v>
      </c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</row>
    <row r="56" spans="1:33" ht="15.75" customHeight="1" outlineLevel="1">
      <c r="A56" s="124"/>
      <c r="B56" s="17">
        <v>12</v>
      </c>
      <c r="C56" s="126" t="s">
        <v>720</v>
      </c>
      <c r="D56" s="17" t="s">
        <v>721</v>
      </c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</row>
    <row r="57" spans="1:33" ht="15.75" customHeight="1" outlineLevel="1">
      <c r="A57" s="124"/>
      <c r="B57" s="17">
        <v>13</v>
      </c>
      <c r="C57" s="126" t="s">
        <v>722</v>
      </c>
      <c r="D57" s="17" t="s">
        <v>721</v>
      </c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</row>
    <row r="58" spans="1:33" ht="15.75" customHeight="1" outlineLevel="1">
      <c r="A58" s="124"/>
      <c r="B58" s="17">
        <v>14</v>
      </c>
      <c r="C58" s="126" t="s">
        <v>723</v>
      </c>
      <c r="D58" s="17" t="s">
        <v>721</v>
      </c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</row>
    <row r="59" spans="1:33" ht="15.75" customHeight="1" outlineLevel="1">
      <c r="A59" s="124"/>
      <c r="B59" s="17">
        <v>15</v>
      </c>
      <c r="C59" s="126" t="s">
        <v>724</v>
      </c>
      <c r="D59" s="17" t="s">
        <v>1503</v>
      </c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</row>
    <row r="60" spans="1:33" ht="15.75" customHeight="1" outlineLevel="1">
      <c r="A60" s="124"/>
      <c r="B60" s="17">
        <v>16</v>
      </c>
      <c r="C60" s="126" t="s">
        <v>327</v>
      </c>
      <c r="D60" s="17" t="s">
        <v>270</v>
      </c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</row>
    <row r="61" spans="1:33" ht="15.75" customHeight="1" outlineLevel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</row>
    <row r="62" spans="1:33" ht="15.75" customHeight="1" outlineLevel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</row>
    <row r="63" spans="1:33" ht="17.25" customHeight="1" outlineLevel="1">
      <c r="A63" s="22" t="s">
        <v>535</v>
      </c>
      <c r="B63" s="15" t="s">
        <v>1504</v>
      </c>
      <c r="C63" s="124"/>
      <c r="D63" s="16"/>
      <c r="E63" s="164"/>
      <c r="F63" s="16"/>
      <c r="G63" s="16"/>
      <c r="H63" s="16"/>
      <c r="I63" s="16"/>
      <c r="J63" s="16"/>
      <c r="K63" s="16"/>
      <c r="L63" s="124"/>
      <c r="M63" s="124"/>
      <c r="N63" s="124"/>
      <c r="O63" s="124"/>
      <c r="P63" s="124"/>
      <c r="Q63" s="124"/>
      <c r="R63" s="124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</row>
    <row r="64" spans="1:33" ht="15.75" customHeight="1" outlineLevel="1">
      <c r="A64" s="16"/>
      <c r="B64" s="60" t="s">
        <v>10</v>
      </c>
      <c r="C64" s="60" t="s">
        <v>301</v>
      </c>
      <c r="D64" s="60" t="s">
        <v>302</v>
      </c>
      <c r="E64" s="165" t="s">
        <v>303</v>
      </c>
      <c r="F64" s="165" t="s">
        <v>304</v>
      </c>
      <c r="G64" s="165" t="s">
        <v>305</v>
      </c>
      <c r="H64" s="165" t="s">
        <v>306</v>
      </c>
      <c r="I64" s="165" t="s">
        <v>307</v>
      </c>
      <c r="J64" s="165" t="s">
        <v>308</v>
      </c>
      <c r="K64" s="165" t="s">
        <v>309</v>
      </c>
      <c r="L64" s="124"/>
      <c r="M64" s="124"/>
      <c r="N64" s="124"/>
      <c r="O64" s="124"/>
      <c r="P64" s="124"/>
      <c r="Q64" s="124"/>
      <c r="R64" s="124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</row>
    <row r="65" spans="1:33" ht="15.75" customHeight="1" outlineLevel="1">
      <c r="A65" s="16"/>
      <c r="B65" s="17">
        <v>1</v>
      </c>
      <c r="C65" s="19" t="s">
        <v>310</v>
      </c>
      <c r="D65" s="17" t="s">
        <v>1505</v>
      </c>
      <c r="E65" s="166"/>
      <c r="F65" s="166"/>
      <c r="G65" s="166"/>
      <c r="H65" s="166"/>
      <c r="I65" s="166"/>
      <c r="J65" s="166"/>
      <c r="K65" s="166"/>
      <c r="L65" s="124"/>
      <c r="M65" s="124"/>
      <c r="N65" s="124"/>
      <c r="O65" s="124"/>
      <c r="P65" s="124"/>
      <c r="Q65" s="124"/>
      <c r="R65" s="124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</row>
    <row r="66" spans="1:33" ht="15.75" customHeight="1" outlineLevel="1">
      <c r="A66" s="16"/>
      <c r="B66" s="17">
        <v>2</v>
      </c>
      <c r="C66" s="19" t="s">
        <v>312</v>
      </c>
      <c r="D66" s="17" t="s">
        <v>228</v>
      </c>
      <c r="E66" s="166"/>
      <c r="F66" s="166"/>
      <c r="G66" s="166"/>
      <c r="H66" s="166"/>
      <c r="I66" s="166"/>
      <c r="J66" s="166"/>
      <c r="K66" s="166"/>
      <c r="L66" s="124"/>
      <c r="M66" s="124"/>
      <c r="N66" s="124"/>
      <c r="O66" s="124"/>
      <c r="P66" s="124"/>
      <c r="Q66" s="124"/>
      <c r="R66" s="124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</row>
    <row r="67" spans="1:33" ht="15.75" customHeight="1" outlineLevel="1">
      <c r="A67" s="16"/>
      <c r="B67" s="17">
        <v>3</v>
      </c>
      <c r="C67" s="19" t="s">
        <v>538</v>
      </c>
      <c r="D67" s="17" t="s">
        <v>228</v>
      </c>
      <c r="E67" s="166"/>
      <c r="F67" s="166"/>
      <c r="G67" s="166"/>
      <c r="H67" s="166"/>
      <c r="I67" s="166"/>
      <c r="J67" s="166"/>
      <c r="K67" s="166"/>
      <c r="L67" s="124"/>
      <c r="M67" s="124"/>
      <c r="N67" s="124"/>
      <c r="O67" s="124"/>
      <c r="P67" s="124"/>
      <c r="Q67" s="124"/>
      <c r="R67" s="124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</row>
    <row r="68" spans="1:33" ht="15.75" customHeight="1" outlineLevel="1">
      <c r="A68" s="16"/>
      <c r="B68" s="17">
        <v>4</v>
      </c>
      <c r="C68" s="19" t="s">
        <v>539</v>
      </c>
      <c r="D68" s="17" t="s">
        <v>228</v>
      </c>
      <c r="E68" s="166"/>
      <c r="F68" s="166"/>
      <c r="G68" s="166"/>
      <c r="H68" s="166"/>
      <c r="I68" s="166"/>
      <c r="J68" s="166"/>
      <c r="K68" s="166"/>
      <c r="L68" s="124"/>
      <c r="M68" s="124"/>
      <c r="N68" s="124"/>
      <c r="O68" s="124"/>
      <c r="P68" s="124"/>
      <c r="Q68" s="124"/>
      <c r="R68" s="124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</row>
    <row r="69" spans="1:33" ht="15.75" customHeight="1" outlineLevel="1">
      <c r="A69" s="16"/>
      <c r="B69" s="17">
        <v>5</v>
      </c>
      <c r="C69" s="19" t="s">
        <v>540</v>
      </c>
      <c r="D69" s="17" t="s">
        <v>228</v>
      </c>
      <c r="E69" s="166"/>
      <c r="F69" s="166"/>
      <c r="G69" s="166"/>
      <c r="H69" s="166"/>
      <c r="I69" s="166"/>
      <c r="J69" s="166"/>
      <c r="K69" s="166"/>
      <c r="L69" s="124"/>
      <c r="M69" s="124"/>
      <c r="N69" s="124"/>
      <c r="O69" s="124"/>
      <c r="P69" s="124"/>
      <c r="Q69" s="124"/>
      <c r="R69" s="124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</row>
    <row r="70" spans="1:33" ht="15.75" customHeight="1" outlineLevel="1">
      <c r="A70" s="16"/>
      <c r="B70" s="17">
        <v>6</v>
      </c>
      <c r="C70" s="19" t="s">
        <v>313</v>
      </c>
      <c r="D70" s="17" t="s">
        <v>1506</v>
      </c>
      <c r="E70" s="166"/>
      <c r="F70" s="166"/>
      <c r="G70" s="166"/>
      <c r="H70" s="166"/>
      <c r="I70" s="166"/>
      <c r="J70" s="166"/>
      <c r="K70" s="166"/>
      <c r="L70" s="124"/>
      <c r="M70" s="124"/>
      <c r="N70" s="124"/>
      <c r="O70" s="124"/>
      <c r="P70" s="124"/>
      <c r="Q70" s="124"/>
      <c r="R70" s="124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</row>
    <row r="71" spans="1:33" ht="15.75" customHeight="1" outlineLevel="1">
      <c r="A71" s="16"/>
      <c r="B71" s="17">
        <v>7</v>
      </c>
      <c r="C71" s="19" t="s">
        <v>315</v>
      </c>
      <c r="D71" s="17" t="s">
        <v>228</v>
      </c>
      <c r="E71" s="166"/>
      <c r="F71" s="166"/>
      <c r="G71" s="166"/>
      <c r="H71" s="166"/>
      <c r="I71" s="166"/>
      <c r="J71" s="166"/>
      <c r="K71" s="166"/>
      <c r="L71" s="124"/>
      <c r="M71" s="124"/>
      <c r="N71" s="124"/>
      <c r="O71" s="124"/>
      <c r="P71" s="124"/>
      <c r="Q71" s="124"/>
      <c r="R71" s="124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</row>
    <row r="72" spans="1:33" ht="15.75" customHeight="1" outlineLevel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</row>
    <row r="73" spans="1:33" ht="15.75" customHeight="1" outlineLevel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</row>
    <row r="74" spans="1:33" ht="14.25" customHeight="1">
      <c r="A74" s="295" t="s">
        <v>94</v>
      </c>
      <c r="B74" s="295" t="s">
        <v>316</v>
      </c>
      <c r="C74" s="296" t="s">
        <v>317</v>
      </c>
      <c r="D74" s="297"/>
      <c r="E74" s="297"/>
      <c r="F74" s="297"/>
      <c r="G74" s="297"/>
      <c r="H74" s="297"/>
      <c r="I74" s="297"/>
      <c r="J74" s="297"/>
      <c r="K74" s="297"/>
      <c r="L74" s="297"/>
      <c r="M74" s="297"/>
      <c r="N74" s="297"/>
      <c r="O74" s="297"/>
      <c r="P74" s="297"/>
      <c r="Q74" s="297"/>
      <c r="R74" s="297"/>
      <c r="S74" s="297"/>
      <c r="T74" s="297"/>
      <c r="U74" s="297"/>
      <c r="V74" s="297"/>
      <c r="W74" s="297"/>
      <c r="X74" s="297"/>
      <c r="Y74" s="297"/>
      <c r="Z74" s="297"/>
      <c r="AA74" s="297"/>
      <c r="AB74" s="297"/>
      <c r="AC74" s="297"/>
      <c r="AD74" s="297"/>
      <c r="AE74" s="297"/>
      <c r="AF74" s="297"/>
      <c r="AG74" s="297"/>
    </row>
    <row r="75" spans="1:33" ht="14.25" customHeight="1" outlineLevel="1">
      <c r="A75" s="235"/>
      <c r="B75" s="235"/>
      <c r="C75" s="361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</row>
    <row r="76" spans="1:33" ht="15.75" customHeight="1" outlineLevel="1">
      <c r="A76" s="164" t="s">
        <v>272</v>
      </c>
      <c r="B76" s="15" t="s">
        <v>1507</v>
      </c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</row>
    <row r="77" spans="1:33" ht="15.75" customHeight="1" outlineLevel="1">
      <c r="A77" s="124"/>
      <c r="B77" s="60" t="s">
        <v>10</v>
      </c>
      <c r="C77" s="60" t="s">
        <v>12</v>
      </c>
      <c r="D77" s="60" t="s">
        <v>26</v>
      </c>
      <c r="E77" s="60">
        <v>2010</v>
      </c>
      <c r="F77" s="60">
        <v>2011</v>
      </c>
      <c r="G77" s="60">
        <v>2012</v>
      </c>
      <c r="H77" s="60">
        <v>2013</v>
      </c>
      <c r="I77" s="60">
        <v>2014</v>
      </c>
      <c r="J77" s="60">
        <v>2015</v>
      </c>
      <c r="K77" s="60">
        <v>2016</v>
      </c>
      <c r="L77" s="60">
        <v>2017</v>
      </c>
      <c r="M77" s="60">
        <v>2018</v>
      </c>
      <c r="N77" s="60">
        <v>2019</v>
      </c>
      <c r="O77" s="60">
        <v>2020</v>
      </c>
      <c r="P77" s="60">
        <v>2021</v>
      </c>
      <c r="Q77" s="60">
        <v>2022</v>
      </c>
      <c r="R77" s="60">
        <v>2023</v>
      </c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</row>
    <row r="78" spans="1:33" ht="15.75" customHeight="1" outlineLevel="1">
      <c r="A78" s="124"/>
      <c r="B78" s="17">
        <v>1</v>
      </c>
      <c r="C78" s="126" t="s">
        <v>794</v>
      </c>
      <c r="D78" s="17" t="s">
        <v>320</v>
      </c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</row>
    <row r="79" spans="1:33" ht="15.75" customHeight="1" outlineLevel="1">
      <c r="A79" s="124"/>
      <c r="B79" s="182" t="s">
        <v>716</v>
      </c>
      <c r="C79" s="269" t="s">
        <v>717</v>
      </c>
      <c r="D79" s="17" t="s">
        <v>320</v>
      </c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</row>
    <row r="80" spans="1:33" ht="15.75" customHeight="1" outlineLevel="1">
      <c r="A80" s="124"/>
      <c r="B80" s="17">
        <v>2</v>
      </c>
      <c r="C80" s="126" t="s">
        <v>230</v>
      </c>
      <c r="D80" s="17" t="s">
        <v>1508</v>
      </c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</row>
    <row r="81" spans="1:33" ht="15.75" customHeight="1" outlineLevel="1">
      <c r="A81" s="124"/>
      <c r="B81" s="17">
        <v>3</v>
      </c>
      <c r="C81" s="171" t="s">
        <v>322</v>
      </c>
      <c r="D81" s="159" t="s">
        <v>5</v>
      </c>
      <c r="E81" s="159" t="s">
        <v>5</v>
      </c>
      <c r="F81" s="159" t="s">
        <v>5</v>
      </c>
      <c r="G81" s="159" t="s">
        <v>5</v>
      </c>
      <c r="H81" s="159" t="s">
        <v>5</v>
      </c>
      <c r="I81" s="159" t="s">
        <v>5</v>
      </c>
      <c r="J81" s="159" t="s">
        <v>5</v>
      </c>
      <c r="K81" s="159" t="s">
        <v>5</v>
      </c>
      <c r="L81" s="159" t="s">
        <v>5</v>
      </c>
      <c r="M81" s="159" t="s">
        <v>5</v>
      </c>
      <c r="N81" s="159" t="s">
        <v>5</v>
      </c>
      <c r="O81" s="159" t="s">
        <v>5</v>
      </c>
      <c r="P81" s="159" t="s">
        <v>5</v>
      </c>
      <c r="Q81" s="159" t="s">
        <v>5</v>
      </c>
      <c r="R81" s="159" t="s">
        <v>5</v>
      </c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</row>
    <row r="82" spans="1:33" ht="15.75" customHeight="1" outlineLevel="1">
      <c r="A82" s="124"/>
      <c r="B82" s="17">
        <v>4</v>
      </c>
      <c r="C82" s="126" t="s">
        <v>233</v>
      </c>
      <c r="D82" s="131" t="s">
        <v>5</v>
      </c>
      <c r="E82" s="131" t="s">
        <v>5</v>
      </c>
      <c r="F82" s="131" t="s">
        <v>5</v>
      </c>
      <c r="G82" s="131" t="s">
        <v>5</v>
      </c>
      <c r="H82" s="131" t="s">
        <v>5</v>
      </c>
      <c r="I82" s="131" t="s">
        <v>5</v>
      </c>
      <c r="J82" s="131" t="s">
        <v>5</v>
      </c>
      <c r="K82" s="131" t="s">
        <v>5</v>
      </c>
      <c r="L82" s="131" t="s">
        <v>5</v>
      </c>
      <c r="M82" s="131" t="s">
        <v>5</v>
      </c>
      <c r="N82" s="131" t="s">
        <v>5</v>
      </c>
      <c r="O82" s="131" t="s">
        <v>5</v>
      </c>
      <c r="P82" s="131" t="s">
        <v>5</v>
      </c>
      <c r="Q82" s="131" t="s">
        <v>5</v>
      </c>
      <c r="R82" s="131" t="s">
        <v>5</v>
      </c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</row>
    <row r="83" spans="1:33" ht="15.75" customHeight="1" outlineLevel="2">
      <c r="A83" s="124"/>
      <c r="B83" s="17"/>
      <c r="C83" s="134" t="s">
        <v>235</v>
      </c>
      <c r="D83" s="131" t="s">
        <v>323</v>
      </c>
      <c r="E83" s="131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</row>
    <row r="84" spans="1:33" ht="15.75" customHeight="1" outlineLevel="2">
      <c r="A84" s="124"/>
      <c r="B84" s="17"/>
      <c r="C84" s="134" t="s">
        <v>237</v>
      </c>
      <c r="D84" s="131" t="s">
        <v>323</v>
      </c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</row>
    <row r="85" spans="1:33" ht="15.75" customHeight="1" outlineLevel="2">
      <c r="A85" s="124"/>
      <c r="B85" s="17"/>
      <c r="C85" s="134" t="s">
        <v>238</v>
      </c>
      <c r="D85" s="131" t="s">
        <v>323</v>
      </c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</row>
    <row r="86" spans="1:33" ht="15.75" customHeight="1" outlineLevel="2">
      <c r="A86" s="124"/>
      <c r="B86" s="17"/>
      <c r="C86" s="134" t="s">
        <v>239</v>
      </c>
      <c r="D86" s="131" t="s">
        <v>323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</row>
    <row r="87" spans="1:33" ht="15.75" customHeight="1" outlineLevel="2">
      <c r="A87" s="124"/>
      <c r="B87" s="17"/>
      <c r="C87" s="134" t="s">
        <v>240</v>
      </c>
      <c r="D87" s="131" t="s">
        <v>323</v>
      </c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</row>
    <row r="88" spans="1:33" ht="15.75" customHeight="1" outlineLevel="2">
      <c r="A88" s="124"/>
      <c r="B88" s="17"/>
      <c r="C88" s="134" t="s">
        <v>241</v>
      </c>
      <c r="D88" s="131" t="s">
        <v>323</v>
      </c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</row>
    <row r="89" spans="1:33" ht="15.75" customHeight="1" outlineLevel="2">
      <c r="A89" s="124"/>
      <c r="B89" s="17"/>
      <c r="C89" s="134" t="s">
        <v>242</v>
      </c>
      <c r="D89" s="131" t="s">
        <v>323</v>
      </c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</row>
    <row r="90" spans="1:33" ht="15.75" customHeight="1" outlineLevel="2">
      <c r="A90" s="124"/>
      <c r="B90" s="17"/>
      <c r="C90" s="134" t="s">
        <v>243</v>
      </c>
      <c r="D90" s="131" t="s">
        <v>323</v>
      </c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</row>
    <row r="91" spans="1:33" ht="15.75" customHeight="1" outlineLevel="2">
      <c r="A91" s="124"/>
      <c r="B91" s="17"/>
      <c r="C91" s="134" t="s">
        <v>244</v>
      </c>
      <c r="D91" s="131" t="s">
        <v>323</v>
      </c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</row>
    <row r="92" spans="1:33" ht="15.75" customHeight="1" outlineLevel="1">
      <c r="A92" s="124"/>
      <c r="B92" s="17">
        <v>5</v>
      </c>
      <c r="C92" s="126" t="s">
        <v>765</v>
      </c>
      <c r="D92" s="131" t="s">
        <v>5</v>
      </c>
      <c r="E92" s="131" t="s">
        <v>5</v>
      </c>
      <c r="F92" s="131" t="s">
        <v>5</v>
      </c>
      <c r="G92" s="131" t="s">
        <v>5</v>
      </c>
      <c r="H92" s="131" t="s">
        <v>5</v>
      </c>
      <c r="I92" s="131" t="s">
        <v>5</v>
      </c>
      <c r="J92" s="131" t="s">
        <v>5</v>
      </c>
      <c r="K92" s="131" t="s">
        <v>5</v>
      </c>
      <c r="L92" s="131" t="s">
        <v>5</v>
      </c>
      <c r="M92" s="131" t="s">
        <v>5</v>
      </c>
      <c r="N92" s="131" t="s">
        <v>5</v>
      </c>
      <c r="O92" s="131" t="s">
        <v>5</v>
      </c>
      <c r="P92" s="131" t="s">
        <v>5</v>
      </c>
      <c r="Q92" s="131" t="s">
        <v>5</v>
      </c>
      <c r="R92" s="131" t="s">
        <v>5</v>
      </c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</row>
    <row r="93" spans="1:33" ht="15.75" customHeight="1" outlineLevel="2">
      <c r="A93" s="124"/>
      <c r="B93" s="17"/>
      <c r="C93" s="134" t="s">
        <v>766</v>
      </c>
      <c r="D93" s="131" t="s">
        <v>323</v>
      </c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</row>
    <row r="94" spans="1:33" ht="15.75" customHeight="1" outlineLevel="2">
      <c r="A94" s="124"/>
      <c r="B94" s="17"/>
      <c r="C94" s="134" t="s">
        <v>977</v>
      </c>
      <c r="D94" s="131" t="s">
        <v>323</v>
      </c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</row>
    <row r="95" spans="1:33" ht="15.75" customHeight="1" outlineLevel="1">
      <c r="A95" s="124"/>
      <c r="B95" s="17">
        <v>6</v>
      </c>
      <c r="C95" s="126" t="s">
        <v>979</v>
      </c>
      <c r="D95" s="131" t="s">
        <v>5</v>
      </c>
      <c r="E95" s="131" t="s">
        <v>5</v>
      </c>
      <c r="F95" s="131" t="s">
        <v>5</v>
      </c>
      <c r="G95" s="131" t="s">
        <v>5</v>
      </c>
      <c r="H95" s="131" t="s">
        <v>5</v>
      </c>
      <c r="I95" s="131" t="s">
        <v>5</v>
      </c>
      <c r="J95" s="131" t="s">
        <v>5</v>
      </c>
      <c r="K95" s="131" t="s">
        <v>5</v>
      </c>
      <c r="L95" s="131" t="s">
        <v>5</v>
      </c>
      <c r="M95" s="131" t="s">
        <v>5</v>
      </c>
      <c r="N95" s="131" t="s">
        <v>5</v>
      </c>
      <c r="O95" s="131" t="s">
        <v>5</v>
      </c>
      <c r="P95" s="131" t="s">
        <v>5</v>
      </c>
      <c r="Q95" s="131" t="s">
        <v>5</v>
      </c>
      <c r="R95" s="131" t="s">
        <v>5</v>
      </c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</row>
    <row r="96" spans="1:33" ht="15.75" customHeight="1" outlineLevel="2">
      <c r="A96" s="124"/>
      <c r="B96" s="17"/>
      <c r="C96" s="134" t="s">
        <v>980</v>
      </c>
      <c r="D96" s="17" t="s">
        <v>796</v>
      </c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</row>
    <row r="97" spans="1:33" ht="15.75" customHeight="1" outlineLevel="2">
      <c r="A97" s="124"/>
      <c r="B97" s="17"/>
      <c r="C97" s="134" t="s">
        <v>981</v>
      </c>
      <c r="D97" s="17" t="s">
        <v>796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</row>
    <row r="98" spans="1:33" ht="15.75" customHeight="1" outlineLevel="1">
      <c r="A98" s="124"/>
      <c r="B98" s="17">
        <v>7</v>
      </c>
      <c r="C98" s="171" t="s">
        <v>325</v>
      </c>
      <c r="D98" s="159" t="s">
        <v>5</v>
      </c>
      <c r="E98" s="159" t="s">
        <v>5</v>
      </c>
      <c r="F98" s="159" t="s">
        <v>5</v>
      </c>
      <c r="G98" s="159" t="s">
        <v>5</v>
      </c>
      <c r="H98" s="159" t="s">
        <v>5</v>
      </c>
      <c r="I98" s="159" t="s">
        <v>5</v>
      </c>
      <c r="J98" s="159" t="s">
        <v>5</v>
      </c>
      <c r="K98" s="159" t="s">
        <v>5</v>
      </c>
      <c r="L98" s="159" t="s">
        <v>5</v>
      </c>
      <c r="M98" s="159" t="s">
        <v>5</v>
      </c>
      <c r="N98" s="159" t="s">
        <v>5</v>
      </c>
      <c r="O98" s="159" t="s">
        <v>5</v>
      </c>
      <c r="P98" s="159" t="s">
        <v>5</v>
      </c>
      <c r="Q98" s="159" t="s">
        <v>5</v>
      </c>
      <c r="R98" s="159" t="s">
        <v>5</v>
      </c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</row>
    <row r="99" spans="1:33" ht="15.75" customHeight="1" outlineLevel="1">
      <c r="A99" s="124"/>
      <c r="B99" s="17">
        <v>8</v>
      </c>
      <c r="C99" s="126" t="s">
        <v>254</v>
      </c>
      <c r="D99" s="131" t="s">
        <v>5</v>
      </c>
      <c r="E99" s="131" t="s">
        <v>5</v>
      </c>
      <c r="F99" s="131" t="s">
        <v>5</v>
      </c>
      <c r="G99" s="131" t="s">
        <v>5</v>
      </c>
      <c r="H99" s="131" t="s">
        <v>5</v>
      </c>
      <c r="I99" s="131" t="s">
        <v>5</v>
      </c>
      <c r="J99" s="131" t="s">
        <v>5</v>
      </c>
      <c r="K99" s="131" t="s">
        <v>5</v>
      </c>
      <c r="L99" s="131" t="s">
        <v>5</v>
      </c>
      <c r="M99" s="131" t="s">
        <v>5</v>
      </c>
      <c r="N99" s="131" t="s">
        <v>5</v>
      </c>
      <c r="O99" s="131" t="s">
        <v>5</v>
      </c>
      <c r="P99" s="131" t="s">
        <v>5</v>
      </c>
      <c r="Q99" s="131" t="s">
        <v>5</v>
      </c>
      <c r="R99" s="131" t="s">
        <v>5</v>
      </c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</row>
    <row r="100" spans="1:33" ht="15.75" customHeight="1" outlineLevel="2">
      <c r="A100" s="124"/>
      <c r="B100" s="17"/>
      <c r="C100" s="134" t="s">
        <v>256</v>
      </c>
      <c r="D100" s="17" t="s">
        <v>323</v>
      </c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</row>
    <row r="101" spans="1:33" ht="15.75" customHeight="1" outlineLevel="2">
      <c r="A101" s="124"/>
      <c r="B101" s="17"/>
      <c r="C101" s="134" t="s">
        <v>257</v>
      </c>
      <c r="D101" s="17" t="s">
        <v>323</v>
      </c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</row>
    <row r="102" spans="1:33" ht="15.75" customHeight="1" outlineLevel="2">
      <c r="A102" s="124"/>
      <c r="B102" s="17"/>
      <c r="C102" s="134" t="s">
        <v>258</v>
      </c>
      <c r="D102" s="17" t="s">
        <v>323</v>
      </c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</row>
    <row r="103" spans="1:33" ht="15.75" customHeight="1" outlineLevel="2">
      <c r="A103" s="124"/>
      <c r="B103" s="17"/>
      <c r="C103" s="134" t="s">
        <v>259</v>
      </c>
      <c r="D103" s="17" t="s">
        <v>323</v>
      </c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</row>
    <row r="104" spans="1:33" ht="15.75" customHeight="1" outlineLevel="2">
      <c r="A104" s="124"/>
      <c r="B104" s="17"/>
      <c r="C104" s="134" t="s">
        <v>260</v>
      </c>
      <c r="D104" s="17" t="s">
        <v>323</v>
      </c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</row>
    <row r="105" spans="1:33" ht="15.75" customHeight="1" outlineLevel="2">
      <c r="A105" s="124"/>
      <c r="B105" s="17"/>
      <c r="C105" s="134" t="s">
        <v>261</v>
      </c>
      <c r="D105" s="17" t="s">
        <v>323</v>
      </c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</row>
    <row r="106" spans="1:33" ht="15.75" customHeight="1" outlineLevel="1">
      <c r="A106" s="124"/>
      <c r="B106" s="17">
        <v>9</v>
      </c>
      <c r="C106" s="126" t="s">
        <v>262</v>
      </c>
      <c r="D106" s="131" t="s">
        <v>5</v>
      </c>
      <c r="E106" s="131" t="s">
        <v>5</v>
      </c>
      <c r="F106" s="131" t="s">
        <v>5</v>
      </c>
      <c r="G106" s="131" t="s">
        <v>5</v>
      </c>
      <c r="H106" s="131" t="s">
        <v>5</v>
      </c>
      <c r="I106" s="131" t="s">
        <v>5</v>
      </c>
      <c r="J106" s="131" t="s">
        <v>5</v>
      </c>
      <c r="K106" s="131" t="s">
        <v>5</v>
      </c>
      <c r="L106" s="131" t="s">
        <v>5</v>
      </c>
      <c r="M106" s="131" t="s">
        <v>5</v>
      </c>
      <c r="N106" s="131" t="s">
        <v>5</v>
      </c>
      <c r="O106" s="131" t="s">
        <v>5</v>
      </c>
      <c r="P106" s="131" t="s">
        <v>5</v>
      </c>
      <c r="Q106" s="131" t="s">
        <v>5</v>
      </c>
      <c r="R106" s="131" t="s">
        <v>5</v>
      </c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</row>
    <row r="107" spans="1:33" ht="15.75" customHeight="1" outlineLevel="2">
      <c r="A107" s="124"/>
      <c r="B107" s="17"/>
      <c r="C107" s="134" t="s">
        <v>264</v>
      </c>
      <c r="D107" s="17" t="s">
        <v>323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</row>
    <row r="108" spans="1:33" ht="15.75" customHeight="1" outlineLevel="2">
      <c r="A108" s="124"/>
      <c r="B108" s="17"/>
      <c r="C108" s="134" t="s">
        <v>265</v>
      </c>
      <c r="D108" s="17" t="s">
        <v>323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</row>
    <row r="109" spans="1:33" ht="15.75" customHeight="1" outlineLevel="1">
      <c r="A109" s="124"/>
      <c r="B109" s="17">
        <v>10</v>
      </c>
      <c r="C109" s="126" t="s">
        <v>266</v>
      </c>
      <c r="D109" s="17" t="s">
        <v>326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</row>
    <row r="110" spans="1:33" ht="15.75" customHeight="1" outlineLevel="1">
      <c r="A110" s="124"/>
      <c r="B110" s="17">
        <v>11</v>
      </c>
      <c r="C110" s="171" t="s">
        <v>982</v>
      </c>
      <c r="D110" s="159" t="s">
        <v>5</v>
      </c>
      <c r="E110" s="159" t="s">
        <v>5</v>
      </c>
      <c r="F110" s="159" t="s">
        <v>5</v>
      </c>
      <c r="G110" s="159" t="s">
        <v>5</v>
      </c>
      <c r="H110" s="159" t="s">
        <v>5</v>
      </c>
      <c r="I110" s="159" t="s">
        <v>5</v>
      </c>
      <c r="J110" s="159" t="s">
        <v>5</v>
      </c>
      <c r="K110" s="159" t="s">
        <v>5</v>
      </c>
      <c r="L110" s="159" t="s">
        <v>5</v>
      </c>
      <c r="M110" s="159" t="s">
        <v>5</v>
      </c>
      <c r="N110" s="159" t="s">
        <v>5</v>
      </c>
      <c r="O110" s="159" t="s">
        <v>5</v>
      </c>
      <c r="P110" s="159" t="s">
        <v>5</v>
      </c>
      <c r="Q110" s="159" t="s">
        <v>5</v>
      </c>
      <c r="R110" s="159" t="s">
        <v>5</v>
      </c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</row>
    <row r="111" spans="1:33" ht="15.75" customHeight="1" outlineLevel="1">
      <c r="A111" s="124"/>
      <c r="B111" s="17">
        <v>12</v>
      </c>
      <c r="C111" s="126" t="s">
        <v>720</v>
      </c>
      <c r="D111" s="17" t="s">
        <v>796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</row>
    <row r="112" spans="1:33" ht="15.75" customHeight="1" outlineLevel="1">
      <c r="A112" s="124"/>
      <c r="B112" s="17">
        <v>13</v>
      </c>
      <c r="C112" s="126" t="s">
        <v>722</v>
      </c>
      <c r="D112" s="17" t="s">
        <v>796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</row>
    <row r="113" spans="1:33" ht="15.75" customHeight="1" outlineLevel="1">
      <c r="A113" s="124"/>
      <c r="B113" s="17">
        <v>14</v>
      </c>
      <c r="C113" s="126" t="s">
        <v>723</v>
      </c>
      <c r="D113" s="17" t="s">
        <v>796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</row>
    <row r="114" spans="1:33" ht="15.75" customHeight="1" outlineLevel="1">
      <c r="A114" s="124"/>
      <c r="B114" s="17">
        <v>15</v>
      </c>
      <c r="C114" s="126" t="s">
        <v>724</v>
      </c>
      <c r="D114" s="17" t="s">
        <v>1509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</row>
    <row r="115" spans="1:33" ht="15.75" customHeight="1" outlineLevel="1">
      <c r="A115" s="124"/>
      <c r="B115" s="17">
        <v>16</v>
      </c>
      <c r="C115" s="126" t="s">
        <v>327</v>
      </c>
      <c r="D115" s="17" t="s">
        <v>270</v>
      </c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</row>
    <row r="116" spans="1:33" ht="15.75" customHeight="1" outlineLevel="1">
      <c r="A116" s="1"/>
      <c r="B116" s="359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5.75" customHeight="1" outlineLevel="1">
      <c r="A117" s="1"/>
      <c r="B117" s="359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5.75" customHeight="1">
      <c r="A118" s="300" t="s">
        <v>94</v>
      </c>
      <c r="B118" s="300" t="s">
        <v>348</v>
      </c>
      <c r="C118" s="301" t="s">
        <v>349</v>
      </c>
      <c r="D118" s="302"/>
      <c r="E118" s="302"/>
      <c r="F118" s="302"/>
      <c r="G118" s="302"/>
      <c r="H118" s="302"/>
      <c r="I118" s="302"/>
      <c r="J118" s="302"/>
      <c r="K118" s="302"/>
      <c r="L118" s="302"/>
      <c r="M118" s="302"/>
      <c r="N118" s="302"/>
      <c r="O118" s="302"/>
      <c r="P118" s="302"/>
      <c r="Q118" s="302"/>
      <c r="R118" s="302"/>
      <c r="S118" s="302"/>
      <c r="T118" s="302"/>
      <c r="U118" s="302"/>
      <c r="V118" s="302"/>
      <c r="W118" s="302"/>
      <c r="X118" s="302"/>
      <c r="Y118" s="302"/>
      <c r="Z118" s="302"/>
      <c r="AA118" s="302"/>
      <c r="AB118" s="302"/>
      <c r="AC118" s="302"/>
      <c r="AD118" s="302"/>
      <c r="AE118" s="302"/>
      <c r="AF118" s="302"/>
      <c r="AG118" s="302"/>
    </row>
    <row r="119" spans="1:33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5.75" customHeight="1" outlineLevel="1">
      <c r="A120" s="164" t="s">
        <v>276</v>
      </c>
      <c r="B120" s="15" t="s">
        <v>1510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</row>
    <row r="121" spans="1:33" ht="15.75" customHeight="1" outlineLevel="1">
      <c r="A121" s="16"/>
      <c r="B121" s="60" t="s">
        <v>10</v>
      </c>
      <c r="C121" s="60" t="s">
        <v>12</v>
      </c>
      <c r="D121" s="60" t="s">
        <v>26</v>
      </c>
      <c r="E121" s="60">
        <v>2017</v>
      </c>
      <c r="F121" s="60">
        <v>2018</v>
      </c>
      <c r="G121" s="60">
        <v>2019</v>
      </c>
      <c r="H121" s="60">
        <v>2020</v>
      </c>
      <c r="I121" s="60">
        <v>2021</v>
      </c>
      <c r="J121" s="60">
        <v>2022</v>
      </c>
      <c r="K121" s="60">
        <v>2023</v>
      </c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</row>
    <row r="122" spans="1:33" ht="15.75" customHeight="1" outlineLevel="1">
      <c r="A122" s="16"/>
      <c r="B122" s="60"/>
      <c r="C122" s="320" t="s">
        <v>1397</v>
      </c>
      <c r="D122" s="60"/>
      <c r="E122" s="686"/>
      <c r="F122" s="686"/>
      <c r="G122" s="686"/>
      <c r="H122" s="686"/>
      <c r="I122" s="686"/>
      <c r="J122" s="686"/>
      <c r="K122" s="68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</row>
    <row r="123" spans="1:33" ht="15.75" customHeight="1" outlineLevel="1">
      <c r="A123" s="16"/>
      <c r="B123" s="60">
        <v>1</v>
      </c>
      <c r="C123" s="19" t="s">
        <v>351</v>
      </c>
      <c r="D123" s="60" t="s">
        <v>38</v>
      </c>
      <c r="E123" s="686"/>
      <c r="F123" s="686"/>
      <c r="G123" s="686"/>
      <c r="H123" s="686"/>
      <c r="I123" s="686"/>
      <c r="J123" s="686"/>
      <c r="K123" s="68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</row>
    <row r="124" spans="1:33" ht="15.75" customHeight="1" outlineLevel="1">
      <c r="A124" s="16"/>
      <c r="B124" s="60">
        <v>2</v>
      </c>
      <c r="C124" s="19" t="s">
        <v>352</v>
      </c>
      <c r="D124" s="60" t="s">
        <v>38</v>
      </c>
      <c r="E124" s="686"/>
      <c r="F124" s="686"/>
      <c r="G124" s="686"/>
      <c r="H124" s="686"/>
      <c r="I124" s="686"/>
      <c r="J124" s="686"/>
      <c r="K124" s="68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</row>
    <row r="125" spans="1:33" ht="15.75" customHeight="1" outlineLevel="1">
      <c r="A125" s="16"/>
      <c r="B125" s="60">
        <v>3</v>
      </c>
      <c r="C125" s="19" t="s">
        <v>353</v>
      </c>
      <c r="D125" s="60" t="s">
        <v>38</v>
      </c>
      <c r="E125" s="686"/>
      <c r="F125" s="686"/>
      <c r="G125" s="686"/>
      <c r="H125" s="686"/>
      <c r="I125" s="686"/>
      <c r="J125" s="686"/>
      <c r="K125" s="68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</row>
    <row r="126" spans="1:33" ht="15.75" customHeight="1" outlineLevel="1">
      <c r="A126" s="16"/>
      <c r="B126" s="60">
        <v>4</v>
      </c>
      <c r="C126" s="19" t="s">
        <v>354</v>
      </c>
      <c r="D126" s="60" t="s">
        <v>38</v>
      </c>
      <c r="E126" s="686"/>
      <c r="F126" s="686"/>
      <c r="G126" s="686"/>
      <c r="H126" s="686"/>
      <c r="I126" s="686"/>
      <c r="J126" s="686"/>
      <c r="K126" s="68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</row>
    <row r="127" spans="1:33" ht="15.75" customHeight="1" outlineLevel="1">
      <c r="A127" s="16"/>
      <c r="B127" s="60">
        <v>5</v>
      </c>
      <c r="C127" s="19" t="s">
        <v>355</v>
      </c>
      <c r="D127" s="60" t="s">
        <v>38</v>
      </c>
      <c r="E127" s="686"/>
      <c r="F127" s="686"/>
      <c r="G127" s="686"/>
      <c r="H127" s="686"/>
      <c r="I127" s="686"/>
      <c r="J127" s="686"/>
      <c r="K127" s="68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</row>
    <row r="128" spans="1:33" ht="15.75" customHeight="1" outlineLevel="1">
      <c r="A128" s="16"/>
      <c r="B128" s="60">
        <v>6</v>
      </c>
      <c r="C128" s="19" t="s">
        <v>356</v>
      </c>
      <c r="D128" s="60" t="s">
        <v>38</v>
      </c>
      <c r="E128" s="686"/>
      <c r="F128" s="686"/>
      <c r="G128" s="686"/>
      <c r="H128" s="686"/>
      <c r="I128" s="686"/>
      <c r="J128" s="686"/>
      <c r="K128" s="68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</row>
    <row r="129" spans="1:33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5.75" customHeight="1" outlineLevel="1">
      <c r="A131" s="164" t="s">
        <v>282</v>
      </c>
      <c r="B131" s="137" t="s">
        <v>1511</v>
      </c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20.25" customHeight="1" outlineLevel="1">
      <c r="A132" s="1"/>
      <c r="B132" s="979" t="s">
        <v>10</v>
      </c>
      <c r="C132" s="979" t="s">
        <v>11</v>
      </c>
      <c r="D132" s="979" t="s">
        <v>358</v>
      </c>
      <c r="E132" s="979" t="s">
        <v>359</v>
      </c>
      <c r="F132" s="979" t="s">
        <v>360</v>
      </c>
      <c r="G132" s="979" t="s">
        <v>361</v>
      </c>
      <c r="H132" s="971" t="s">
        <v>362</v>
      </c>
      <c r="I132" s="972"/>
      <c r="J132" s="972"/>
      <c r="K132" s="973"/>
      <c r="L132" s="979" t="s">
        <v>363</v>
      </c>
      <c r="M132" s="60" t="s">
        <v>364</v>
      </c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20.25" customHeight="1" outlineLevel="1">
      <c r="A133" s="1"/>
      <c r="B133" s="980"/>
      <c r="C133" s="980"/>
      <c r="D133" s="980"/>
      <c r="E133" s="980"/>
      <c r="F133" s="981"/>
      <c r="G133" s="981"/>
      <c r="H133" s="60" t="s">
        <v>365</v>
      </c>
      <c r="I133" s="60" t="s">
        <v>366</v>
      </c>
      <c r="J133" s="60" t="s">
        <v>367</v>
      </c>
      <c r="K133" s="60" t="s">
        <v>368</v>
      </c>
      <c r="L133" s="981"/>
      <c r="M133" s="60" t="s">
        <v>369</v>
      </c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20.25" customHeight="1" outlineLevel="1">
      <c r="A134" s="1"/>
      <c r="B134" s="981"/>
      <c r="C134" s="981"/>
      <c r="D134" s="981"/>
      <c r="E134" s="981"/>
      <c r="F134" s="60" t="s">
        <v>370</v>
      </c>
      <c r="G134" s="60" t="s">
        <v>38</v>
      </c>
      <c r="H134" s="60" t="s">
        <v>111</v>
      </c>
      <c r="I134" s="60" t="s">
        <v>371</v>
      </c>
      <c r="J134" s="60" t="s">
        <v>267</v>
      </c>
      <c r="K134" s="60" t="s">
        <v>1512</v>
      </c>
      <c r="L134" s="60" t="s">
        <v>373</v>
      </c>
      <c r="M134" s="190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5.75" customHeight="1" outlineLevel="1">
      <c r="A135" s="1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0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5.75" customHeight="1" outlineLevel="1">
      <c r="A136" s="1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0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5.75" customHeight="1" outlineLevel="1">
      <c r="A137" s="1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0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5.75" customHeight="1" outlineLevel="1">
      <c r="A138" s="1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0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5.75" customHeight="1" outlineLevel="1">
      <c r="A139" s="1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0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5.75" customHeight="1" outlineLevel="1">
      <c r="A140" s="1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0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5.75" customHeight="1" outlineLevel="1">
      <c r="A141" s="1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0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5.75" customHeight="1" outlineLevel="1">
      <c r="A142" s="1"/>
      <c r="B142" s="197" t="s">
        <v>441</v>
      </c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5.75" customHeight="1" outlineLevel="1">
      <c r="A143" s="1"/>
      <c r="B143" s="197" t="s">
        <v>442</v>
      </c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5.75" customHeight="1" outlineLevel="1">
      <c r="A144" s="1"/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5.75" customHeight="1" outlineLevel="1">
      <c r="A145" s="164" t="s">
        <v>1470</v>
      </c>
      <c r="B145" s="137" t="s">
        <v>1513</v>
      </c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8.75" customHeight="1" outlineLevel="1">
      <c r="A146" s="1"/>
      <c r="B146" s="979" t="s">
        <v>10</v>
      </c>
      <c r="C146" s="979" t="str">
        <f t="shared" ref="C146:H146" si="0">C132</f>
        <v>Назва</v>
      </c>
      <c r="D146" s="979" t="str">
        <f t="shared" si="0"/>
        <v>Короткий опис</v>
      </c>
      <c r="E146" s="979" t="str">
        <f t="shared" si="0"/>
        <v>Стадія реалізації *</v>
      </c>
      <c r="F146" s="979" t="str">
        <f t="shared" si="0"/>
        <v>Наявність ТЕО, бізнес-плану</v>
      </c>
      <c r="G146" s="979" t="str">
        <f t="shared" si="0"/>
        <v>Вартість капітальних витрат **</v>
      </c>
      <c r="H146" s="971" t="str">
        <f t="shared" si="0"/>
        <v>Річна економія паливно-енергетичних і природних ресурсів</v>
      </c>
      <c r="I146" s="972"/>
      <c r="J146" s="972"/>
      <c r="K146" s="973"/>
      <c r="L146" s="979" t="str">
        <f t="shared" ref="L146:M146" si="1">L132</f>
        <v>Річна економія коштів **</v>
      </c>
      <c r="M146" s="60" t="str">
        <f t="shared" si="1"/>
        <v>Період (строк) реалізації</v>
      </c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8.75" customHeight="1" outlineLevel="1">
      <c r="A147" s="1"/>
      <c r="B147" s="980"/>
      <c r="C147" s="980"/>
      <c r="D147" s="980"/>
      <c r="E147" s="980"/>
      <c r="F147" s="981"/>
      <c r="G147" s="981"/>
      <c r="H147" s="60" t="str">
        <f t="shared" ref="H147:K147" si="2">H133</f>
        <v>природ. газ</v>
      </c>
      <c r="I147" s="60" t="str">
        <f t="shared" si="2"/>
        <v>електроенергія</v>
      </c>
      <c r="J147" s="60" t="str">
        <f t="shared" si="2"/>
        <v>теплова енергія</v>
      </c>
      <c r="K147" s="60" t="str">
        <f t="shared" si="2"/>
        <v>вода</v>
      </c>
      <c r="L147" s="981"/>
      <c r="M147" s="60" t="str">
        <f>M133</f>
        <v>(у форматі 20хх-20хх гр.)</v>
      </c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8.75" customHeight="1" outlineLevel="1">
      <c r="A148" s="1"/>
      <c r="B148" s="981"/>
      <c r="C148" s="981"/>
      <c r="D148" s="981"/>
      <c r="E148" s="981"/>
      <c r="F148" s="60" t="str">
        <f t="shared" ref="F148:K148" si="3">F134</f>
        <v>(так/ні)</v>
      </c>
      <c r="G148" s="60" t="str">
        <f t="shared" si="3"/>
        <v>млн грн</v>
      </c>
      <c r="H148" s="60" t="str">
        <f t="shared" si="3"/>
        <v>тис. м³</v>
      </c>
      <c r="I148" s="60" t="str">
        <f t="shared" si="3"/>
        <v>кВт∙год</v>
      </c>
      <c r="J148" s="60" t="str">
        <f t="shared" si="3"/>
        <v>Гкал</v>
      </c>
      <c r="K148" s="60" t="str">
        <f t="shared" si="3"/>
        <v>м3</v>
      </c>
      <c r="L148" s="60" t="s">
        <v>373</v>
      </c>
      <c r="M148" s="190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5.75" customHeight="1" outlineLevel="1">
      <c r="A149" s="1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5.75" customHeight="1" outlineLevel="1">
      <c r="A150" s="1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5.75" customHeight="1" outlineLevel="1">
      <c r="A151" s="1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5.75" customHeight="1" outlineLevel="1">
      <c r="A152" s="1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0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5.75" customHeight="1" outlineLevel="1">
      <c r="A153" s="1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0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5.75" customHeight="1" outlineLevel="1">
      <c r="A154" s="1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5.75" customHeight="1" outlineLevel="1">
      <c r="A155" s="1"/>
      <c r="B155" s="197" t="str">
        <f t="shared" ref="B155:B156" si="4">B142</f>
        <v>* - Вкажіть стадію реалізації: 1) попередні наміри; 2) попереднє проектування (розробка ТЕО / бізнес-плану); 3) робоче проектування; 4) впровадження.</v>
      </c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5.75" customHeight="1" outlineLevel="1">
      <c r="A156" s="1"/>
      <c r="B156" s="197" t="str">
        <f t="shared" si="4"/>
        <v>** - Додатково вкажіть рік визначення вартості капітальних витрат / економії коштів, наприклад, «10 млн грн (2017 року)»</v>
      </c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</sheetData>
  <mergeCells count="17">
    <mergeCell ref="D1:E1"/>
    <mergeCell ref="B132:B134"/>
    <mergeCell ref="C132:C134"/>
    <mergeCell ref="D132:D134"/>
    <mergeCell ref="E132:E134"/>
    <mergeCell ref="H132:K132"/>
    <mergeCell ref="L132:L133"/>
    <mergeCell ref="B146:B148"/>
    <mergeCell ref="C146:C148"/>
    <mergeCell ref="D146:D148"/>
    <mergeCell ref="E146:E148"/>
    <mergeCell ref="F146:F147"/>
    <mergeCell ref="G146:G147"/>
    <mergeCell ref="H146:K146"/>
    <mergeCell ref="L146:L147"/>
    <mergeCell ref="F132:F133"/>
    <mergeCell ref="G132:G133"/>
  </mergeCells>
  <conditionalFormatting sqref="H10">
    <cfRule type="notContainsBlanks" dxfId="0" priority="1">
      <formula>LEN(TRIM(H10))&gt;0</formula>
    </cfRule>
  </conditionalFormatting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topLeftCell="A10" zoomScaleNormal="100" workbookViewId="0"/>
  </sheetViews>
  <sheetFormatPr defaultColWidth="14.42578125" defaultRowHeight="15" customHeight="1" outlineLevelRow="1"/>
  <cols>
    <col min="1" max="1" width="4.42578125" customWidth="1"/>
    <col min="2" max="2" width="5" customWidth="1"/>
    <col min="3" max="3" width="60.7109375" customWidth="1"/>
    <col min="4" max="10" width="13.7109375" customWidth="1"/>
    <col min="11" max="34" width="13.140625" customWidth="1"/>
  </cols>
  <sheetData>
    <row r="1" spans="1:34" ht="18.75">
      <c r="A1" s="5"/>
      <c r="B1" s="2"/>
      <c r="C1" s="3" t="s">
        <v>0</v>
      </c>
      <c r="D1" s="974" t="s">
        <v>1</v>
      </c>
      <c r="E1" s="97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</row>
    <row r="2" spans="1:34">
      <c r="A2" s="5"/>
      <c r="B2" s="4"/>
      <c r="C2" s="5"/>
      <c r="D2" s="6" t="s">
        <v>2</v>
      </c>
      <c r="E2" s="7" t="s">
        <v>3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</row>
    <row r="3" spans="1:34" ht="33.75" customHeight="1">
      <c r="A3" s="5"/>
      <c r="B3" s="8">
        <v>1</v>
      </c>
      <c r="C3" s="9" t="s">
        <v>4</v>
      </c>
      <c r="D3" s="6">
        <v>0</v>
      </c>
      <c r="E3" s="7" t="s">
        <v>5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spans="1:34" ht="33.75" customHeight="1">
      <c r="A4" s="5"/>
      <c r="B4" s="8">
        <v>2</v>
      </c>
      <c r="C4" s="9" t="s">
        <v>6</v>
      </c>
      <c r="D4" s="6"/>
      <c r="E4" s="7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</row>
    <row r="5" spans="1:34" ht="33.75" customHeight="1">
      <c r="A5" s="5"/>
      <c r="B5" s="10">
        <v>3</v>
      </c>
      <c r="C5" s="11" t="s">
        <v>7</v>
      </c>
      <c r="D5" s="12">
        <v>123.12</v>
      </c>
      <c r="E5" s="13" t="s">
        <v>8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</row>
    <row r="6" spans="1:34" ht="13.5" customHeight="1">
      <c r="A6" s="5"/>
      <c r="B6" s="49"/>
      <c r="C6" s="220"/>
      <c r="D6" s="221"/>
      <c r="E6" s="222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</row>
    <row r="7" spans="1:34" ht="13.5" customHeight="1">
      <c r="A7" s="5"/>
      <c r="B7" s="49"/>
      <c r="C7" s="220"/>
      <c r="D7" s="221"/>
      <c r="E7" s="222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</row>
    <row r="8" spans="1:34" ht="13.5" customHeight="1">
      <c r="A8" s="5"/>
      <c r="B8" s="15" t="s">
        <v>9</v>
      </c>
      <c r="C8" s="16"/>
      <c r="D8" s="16"/>
      <c r="E8" s="16"/>
      <c r="F8" s="16"/>
      <c r="G8" s="1"/>
      <c r="H8" s="1"/>
      <c r="I8" s="1"/>
      <c r="J8" s="1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4" ht="27" customHeight="1">
      <c r="A9" s="5"/>
      <c r="B9" s="356" t="s">
        <v>10</v>
      </c>
      <c r="C9" s="17" t="s">
        <v>12</v>
      </c>
      <c r="D9" s="165" t="s">
        <v>1514</v>
      </c>
      <c r="E9" s="165" t="s">
        <v>1515</v>
      </c>
      <c r="F9" s="165" t="s">
        <v>1516</v>
      </c>
      <c r="G9" s="165" t="s">
        <v>1517</v>
      </c>
      <c r="H9" s="165" t="s">
        <v>1518</v>
      </c>
      <c r="I9" s="165" t="s">
        <v>1519</v>
      </c>
      <c r="J9" s="165" t="s">
        <v>1520</v>
      </c>
      <c r="K9" s="165" t="s">
        <v>1521</v>
      </c>
      <c r="L9" s="165" t="s">
        <v>1522</v>
      </c>
      <c r="M9" s="165" t="s">
        <v>1523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4" ht="13.5" customHeight="1">
      <c r="A10" s="5"/>
      <c r="B10" s="18">
        <v>1</v>
      </c>
      <c r="C10" s="327" t="s">
        <v>1239</v>
      </c>
      <c r="D10" s="384"/>
      <c r="E10" s="385"/>
      <c r="F10" s="304"/>
      <c r="G10" s="304"/>
      <c r="H10" s="304"/>
      <c r="I10" s="304"/>
      <c r="J10" s="304"/>
      <c r="K10" s="304"/>
      <c r="L10" s="304"/>
      <c r="M10" s="304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4" ht="13.5" customHeight="1">
      <c r="A11" s="5"/>
      <c r="B11" s="18">
        <v>2</v>
      </c>
      <c r="C11" s="327" t="s">
        <v>560</v>
      </c>
      <c r="D11" s="384"/>
      <c r="E11" s="385"/>
      <c r="F11" s="304"/>
      <c r="G11" s="304"/>
      <c r="H11" s="304"/>
      <c r="I11" s="304"/>
      <c r="J11" s="304"/>
      <c r="K11" s="304"/>
      <c r="L11" s="304"/>
      <c r="M11" s="304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4" ht="13.5" customHeight="1">
      <c r="A12" s="5"/>
      <c r="B12" s="18">
        <v>3</v>
      </c>
      <c r="C12" s="327" t="s">
        <v>561</v>
      </c>
      <c r="D12" s="384"/>
      <c r="E12" s="385"/>
      <c r="F12" s="304"/>
      <c r="G12" s="304"/>
      <c r="H12" s="304"/>
      <c r="I12" s="304"/>
      <c r="J12" s="304"/>
      <c r="K12" s="304"/>
      <c r="L12" s="304"/>
      <c r="M12" s="304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4" ht="13.5" customHeight="1">
      <c r="A13" s="5"/>
      <c r="B13" s="18">
        <v>4</v>
      </c>
      <c r="C13" s="327" t="s">
        <v>14</v>
      </c>
      <c r="D13" s="384"/>
      <c r="E13" s="385"/>
      <c r="F13" s="304"/>
      <c r="G13" s="304"/>
      <c r="H13" s="304"/>
      <c r="I13" s="304"/>
      <c r="J13" s="304"/>
      <c r="K13" s="304"/>
      <c r="L13" s="304"/>
      <c r="M13" s="304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</row>
    <row r="14" spans="1:34" ht="13.5" customHeight="1">
      <c r="A14" s="5"/>
      <c r="B14" s="18">
        <v>5</v>
      </c>
      <c r="C14" s="327" t="s">
        <v>563</v>
      </c>
      <c r="D14" s="384"/>
      <c r="E14" s="385"/>
      <c r="F14" s="304"/>
      <c r="G14" s="304"/>
      <c r="H14" s="304"/>
      <c r="I14" s="304"/>
      <c r="J14" s="304"/>
      <c r="K14" s="304"/>
      <c r="L14" s="304"/>
      <c r="M14" s="304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</row>
    <row r="15" spans="1:34" ht="13.5" customHeight="1">
      <c r="A15" s="5"/>
      <c r="B15" s="18">
        <v>6</v>
      </c>
      <c r="C15" s="327" t="s">
        <v>18</v>
      </c>
      <c r="D15" s="384"/>
      <c r="E15" s="385"/>
      <c r="F15" s="304"/>
      <c r="G15" s="304"/>
      <c r="H15" s="304"/>
      <c r="I15" s="304"/>
      <c r="J15" s="304"/>
      <c r="K15" s="304"/>
      <c r="L15" s="304"/>
      <c r="M15" s="304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4" ht="13.5" customHeight="1">
      <c r="A16" s="5"/>
      <c r="B16" s="18">
        <v>7</v>
      </c>
      <c r="C16" s="327" t="s">
        <v>20</v>
      </c>
      <c r="D16" s="384"/>
      <c r="E16" s="385"/>
      <c r="F16" s="304"/>
      <c r="G16" s="304"/>
      <c r="H16" s="304"/>
      <c r="I16" s="304"/>
      <c r="J16" s="304"/>
      <c r="K16" s="304"/>
      <c r="L16" s="304"/>
      <c r="M16" s="304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</row>
    <row r="17" spans="1:34" ht="13.5" customHeight="1">
      <c r="A17" s="5"/>
      <c r="B17" s="49"/>
      <c r="C17" s="220"/>
      <c r="D17" s="221"/>
      <c r="E17" s="222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</row>
    <row r="18" spans="1:34">
      <c r="A18" s="5"/>
      <c r="B18" s="5"/>
      <c r="C18" s="5"/>
      <c r="D18" s="5"/>
      <c r="E18" s="371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</row>
    <row r="19" spans="1:34" ht="15.75" customHeight="1">
      <c r="A19" s="16"/>
      <c r="B19" s="15" t="s">
        <v>1524</v>
      </c>
      <c r="C19" s="124"/>
      <c r="D19" s="16"/>
      <c r="E19" s="164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</row>
    <row r="20" spans="1:34" ht="19.5" customHeight="1">
      <c r="A20" s="16"/>
      <c r="B20" s="60" t="s">
        <v>10</v>
      </c>
      <c r="C20" s="60" t="s">
        <v>301</v>
      </c>
      <c r="D20" s="60" t="s">
        <v>302</v>
      </c>
      <c r="E20" s="165" t="s">
        <v>1514</v>
      </c>
      <c r="F20" s="165" t="s">
        <v>1515</v>
      </c>
      <c r="G20" s="165" t="s">
        <v>1516</v>
      </c>
      <c r="H20" s="165" t="s">
        <v>1517</v>
      </c>
      <c r="I20" s="165" t="s">
        <v>1518</v>
      </c>
      <c r="J20" s="165" t="s">
        <v>1519</v>
      </c>
      <c r="K20" s="165" t="s">
        <v>1520</v>
      </c>
      <c r="L20" s="165" t="s">
        <v>1521</v>
      </c>
      <c r="M20" s="165" t="s">
        <v>1522</v>
      </c>
      <c r="N20" s="165" t="s">
        <v>1523</v>
      </c>
      <c r="O20" s="124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</row>
    <row r="21" spans="1:34" ht="15.75" customHeight="1">
      <c r="A21" s="16"/>
      <c r="B21" s="17">
        <v>1</v>
      </c>
      <c r="C21" s="179" t="s">
        <v>322</v>
      </c>
      <c r="D21" s="17" t="s">
        <v>5</v>
      </c>
      <c r="E21" s="264" t="s">
        <v>5</v>
      </c>
      <c r="F21" s="264" t="s">
        <v>5</v>
      </c>
      <c r="G21" s="264" t="s">
        <v>5</v>
      </c>
      <c r="H21" s="264" t="s">
        <v>5</v>
      </c>
      <c r="I21" s="264" t="s">
        <v>5</v>
      </c>
      <c r="J21" s="264" t="s">
        <v>5</v>
      </c>
      <c r="K21" s="264" t="s">
        <v>5</v>
      </c>
      <c r="L21" s="264" t="s">
        <v>5</v>
      </c>
      <c r="M21" s="264" t="s">
        <v>5</v>
      </c>
      <c r="N21" s="264" t="s">
        <v>5</v>
      </c>
      <c r="O21" s="124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</row>
    <row r="22" spans="1:34" ht="15.75" customHeight="1">
      <c r="A22" s="16"/>
      <c r="B22" s="257"/>
      <c r="C22" s="171" t="s">
        <v>233</v>
      </c>
      <c r="D22" s="258" t="s">
        <v>5</v>
      </c>
      <c r="E22" s="258" t="s">
        <v>5</v>
      </c>
      <c r="F22" s="258" t="s">
        <v>5</v>
      </c>
      <c r="G22" s="258" t="s">
        <v>5</v>
      </c>
      <c r="H22" s="258" t="s">
        <v>5</v>
      </c>
      <c r="I22" s="258" t="s">
        <v>5</v>
      </c>
      <c r="J22" s="258" t="s">
        <v>5</v>
      </c>
      <c r="K22" s="258" t="s">
        <v>5</v>
      </c>
      <c r="L22" s="258" t="s">
        <v>5</v>
      </c>
      <c r="M22" s="258" t="s">
        <v>5</v>
      </c>
      <c r="N22" s="258" t="s">
        <v>5</v>
      </c>
      <c r="O22" s="124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</row>
    <row r="23" spans="1:34" ht="15.75" customHeight="1">
      <c r="A23" s="16"/>
      <c r="B23" s="133"/>
      <c r="C23" s="394" t="s">
        <v>1525</v>
      </c>
      <c r="D23" s="17" t="s">
        <v>236</v>
      </c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124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</row>
    <row r="24" spans="1:34" ht="15.75" customHeight="1" outlineLevel="1">
      <c r="A24" s="16"/>
      <c r="B24" s="133"/>
      <c r="C24" s="134" t="s">
        <v>1526</v>
      </c>
      <c r="D24" s="17" t="s">
        <v>236</v>
      </c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24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</row>
    <row r="25" spans="1:34" ht="15.75" customHeight="1" outlineLevel="1">
      <c r="A25" s="16"/>
      <c r="B25" s="133"/>
      <c r="C25" s="134" t="s">
        <v>1527</v>
      </c>
      <c r="D25" s="17" t="s">
        <v>236</v>
      </c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24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</row>
    <row r="26" spans="1:34" ht="15.75" customHeight="1" outlineLevel="1">
      <c r="A26" s="16"/>
      <c r="B26" s="133"/>
      <c r="C26" s="134" t="s">
        <v>1528</v>
      </c>
      <c r="D26" s="17" t="s">
        <v>236</v>
      </c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24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</row>
    <row r="27" spans="1:34" ht="15.75" customHeight="1" outlineLevel="1">
      <c r="A27" s="16"/>
      <c r="B27" s="133"/>
      <c r="C27" s="134" t="s">
        <v>1529</v>
      </c>
      <c r="D27" s="17" t="s">
        <v>236</v>
      </c>
      <c r="E27" s="166"/>
      <c r="F27" s="166"/>
      <c r="G27" s="166"/>
      <c r="H27" s="166"/>
      <c r="I27" s="166"/>
      <c r="J27" s="166"/>
      <c r="K27" s="166"/>
      <c r="L27" s="166"/>
      <c r="M27" s="166"/>
      <c r="N27" s="166"/>
      <c r="O27" s="124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</row>
    <row r="28" spans="1:34" ht="15.75" customHeight="1" outlineLevel="1">
      <c r="A28" s="16"/>
      <c r="B28" s="133"/>
      <c r="C28" s="134" t="s">
        <v>1530</v>
      </c>
      <c r="D28" s="17" t="s">
        <v>236</v>
      </c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24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</row>
    <row r="29" spans="1:34" ht="15.75" customHeight="1" outlineLevel="1">
      <c r="A29" s="16"/>
      <c r="B29" s="133"/>
      <c r="C29" s="134" t="s">
        <v>1531</v>
      </c>
      <c r="D29" s="17" t="s">
        <v>236</v>
      </c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24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</row>
    <row r="30" spans="1:34" ht="15.75" customHeight="1" outlineLevel="1">
      <c r="A30" s="16"/>
      <c r="B30" s="133"/>
      <c r="C30" s="134" t="s">
        <v>1532</v>
      </c>
      <c r="D30" s="17" t="s">
        <v>236</v>
      </c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24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</row>
    <row r="31" spans="1:34" ht="15.75" customHeight="1" outlineLevel="1">
      <c r="A31" s="16"/>
      <c r="B31" s="133"/>
      <c r="C31" s="134" t="s">
        <v>1533</v>
      </c>
      <c r="D31" s="17" t="s">
        <v>236</v>
      </c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24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</row>
    <row r="32" spans="1:34" ht="15.75" customHeight="1" outlineLevel="1">
      <c r="A32" s="16"/>
      <c r="B32" s="133"/>
      <c r="C32" s="134" t="s">
        <v>1534</v>
      </c>
      <c r="D32" s="17" t="s">
        <v>236</v>
      </c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24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</row>
    <row r="33" spans="1:34" ht="15.75" customHeight="1">
      <c r="A33" s="16"/>
      <c r="B33" s="257"/>
      <c r="C33" s="171" t="s">
        <v>765</v>
      </c>
      <c r="D33" s="258" t="s">
        <v>5</v>
      </c>
      <c r="E33" s="258" t="s">
        <v>5</v>
      </c>
      <c r="F33" s="258" t="s">
        <v>5</v>
      </c>
      <c r="G33" s="258" t="s">
        <v>5</v>
      </c>
      <c r="H33" s="258" t="s">
        <v>5</v>
      </c>
      <c r="I33" s="258" t="s">
        <v>5</v>
      </c>
      <c r="J33" s="258" t="s">
        <v>5</v>
      </c>
      <c r="K33" s="258" t="s">
        <v>5</v>
      </c>
      <c r="L33" s="258" t="s">
        <v>5</v>
      </c>
      <c r="M33" s="258" t="s">
        <v>5</v>
      </c>
      <c r="N33" s="258" t="s">
        <v>5</v>
      </c>
      <c r="O33" s="124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</row>
    <row r="34" spans="1:34" ht="15.75" customHeight="1" outlineLevel="1">
      <c r="A34" s="16"/>
      <c r="B34" s="133"/>
      <c r="C34" s="268" t="s">
        <v>783</v>
      </c>
      <c r="D34" s="17" t="s">
        <v>111</v>
      </c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24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</row>
    <row r="35" spans="1:34" ht="15.75" customHeight="1" outlineLevel="1">
      <c r="A35" s="16"/>
      <c r="B35" s="133"/>
      <c r="C35" s="134" t="s">
        <v>784</v>
      </c>
      <c r="D35" s="17" t="s">
        <v>111</v>
      </c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24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</row>
    <row r="36" spans="1:34" ht="15.75" customHeight="1" outlineLevel="1">
      <c r="A36" s="16"/>
      <c r="B36" s="133"/>
      <c r="C36" s="134" t="s">
        <v>1535</v>
      </c>
      <c r="D36" s="17" t="s">
        <v>111</v>
      </c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24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</row>
    <row r="37" spans="1:34" ht="15.75" customHeight="1" outlineLevel="1">
      <c r="A37" s="16"/>
      <c r="B37" s="133"/>
      <c r="C37" s="134" t="s">
        <v>1536</v>
      </c>
      <c r="D37" s="17" t="s">
        <v>236</v>
      </c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24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</row>
    <row r="38" spans="1:34" ht="15.75" customHeight="1" outlineLevel="1">
      <c r="A38" s="16"/>
      <c r="B38" s="133"/>
      <c r="C38" s="134" t="s">
        <v>1537</v>
      </c>
      <c r="D38" s="17" t="s">
        <v>111</v>
      </c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24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</row>
    <row r="39" spans="1:34" ht="15.75" customHeight="1" outlineLevel="1">
      <c r="A39" s="16"/>
      <c r="B39" s="133"/>
      <c r="C39" s="134" t="s">
        <v>1538</v>
      </c>
      <c r="D39" s="17" t="s">
        <v>111</v>
      </c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24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</row>
    <row r="40" spans="1:34" ht="15.75" customHeight="1" outlineLevel="1">
      <c r="A40" s="16"/>
      <c r="B40" s="133"/>
      <c r="C40" s="134" t="s">
        <v>1539</v>
      </c>
      <c r="D40" s="17" t="s">
        <v>111</v>
      </c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24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</row>
    <row r="41" spans="1:34" ht="15.75" customHeight="1" outlineLevel="1">
      <c r="A41" s="16"/>
      <c r="B41" s="133"/>
      <c r="C41" s="134" t="s">
        <v>1540</v>
      </c>
      <c r="D41" s="17" t="s">
        <v>111</v>
      </c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24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</row>
    <row r="42" spans="1:34" ht="15.75" customHeight="1">
      <c r="A42" s="16"/>
      <c r="B42" s="257"/>
      <c r="C42" s="171" t="s">
        <v>979</v>
      </c>
      <c r="D42" s="265" t="s">
        <v>5</v>
      </c>
      <c r="E42" s="258" t="s">
        <v>5</v>
      </c>
      <c r="F42" s="258" t="s">
        <v>5</v>
      </c>
      <c r="G42" s="258" t="s">
        <v>5</v>
      </c>
      <c r="H42" s="258" t="s">
        <v>5</v>
      </c>
      <c r="I42" s="258" t="s">
        <v>5</v>
      </c>
      <c r="J42" s="258" t="s">
        <v>5</v>
      </c>
      <c r="K42" s="258" t="s">
        <v>5</v>
      </c>
      <c r="L42" s="258" t="s">
        <v>5</v>
      </c>
      <c r="M42" s="258" t="s">
        <v>5</v>
      </c>
      <c r="N42" s="258" t="s">
        <v>5</v>
      </c>
      <c r="O42" s="124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</row>
    <row r="43" spans="1:34" ht="15.75" customHeight="1" outlineLevel="1">
      <c r="A43" s="16"/>
      <c r="B43" s="133"/>
      <c r="C43" s="134" t="s">
        <v>980</v>
      </c>
      <c r="D43" s="17" t="s">
        <v>721</v>
      </c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24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</row>
    <row r="44" spans="1:34" ht="15.75" customHeight="1" outlineLevel="1">
      <c r="A44" s="16"/>
      <c r="B44" s="133"/>
      <c r="C44" s="134" t="s">
        <v>981</v>
      </c>
      <c r="D44" s="17" t="s">
        <v>721</v>
      </c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24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</row>
    <row r="45" spans="1:34" ht="15.75" customHeight="1">
      <c r="A45" s="16"/>
      <c r="B45" s="257"/>
      <c r="C45" s="171" t="s">
        <v>728</v>
      </c>
      <c r="D45" s="265" t="s">
        <v>5</v>
      </c>
      <c r="E45" s="258" t="s">
        <v>5</v>
      </c>
      <c r="F45" s="258" t="s">
        <v>5</v>
      </c>
      <c r="G45" s="258" t="s">
        <v>5</v>
      </c>
      <c r="H45" s="258" t="s">
        <v>5</v>
      </c>
      <c r="I45" s="258" t="s">
        <v>5</v>
      </c>
      <c r="J45" s="258" t="s">
        <v>5</v>
      </c>
      <c r="K45" s="258" t="s">
        <v>5</v>
      </c>
      <c r="L45" s="258" t="s">
        <v>5</v>
      </c>
      <c r="M45" s="258" t="s">
        <v>5</v>
      </c>
      <c r="N45" s="258" t="s">
        <v>5</v>
      </c>
      <c r="O45" s="124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</row>
    <row r="46" spans="1:34" ht="15.75" customHeight="1" outlineLevel="1">
      <c r="A46" s="16"/>
      <c r="B46" s="133"/>
      <c r="C46" s="134" t="s">
        <v>250</v>
      </c>
      <c r="D46" s="17" t="s">
        <v>236</v>
      </c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24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</row>
    <row r="47" spans="1:34" ht="15.75" customHeight="1" outlineLevel="1">
      <c r="A47" s="16"/>
      <c r="B47" s="133"/>
      <c r="C47" s="134" t="s">
        <v>251</v>
      </c>
      <c r="D47" s="17" t="s">
        <v>236</v>
      </c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24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</row>
    <row r="48" spans="1:34" ht="15.75" customHeight="1" outlineLevel="1">
      <c r="A48" s="16"/>
      <c r="B48" s="133"/>
      <c r="C48" s="134" t="s">
        <v>252</v>
      </c>
      <c r="D48" s="17" t="s">
        <v>236</v>
      </c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24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</row>
    <row r="49" spans="1:34" ht="15.75" customHeight="1" outlineLevel="1">
      <c r="A49" s="16"/>
      <c r="B49" s="133"/>
      <c r="C49" s="134" t="s">
        <v>253</v>
      </c>
      <c r="D49" s="17" t="s">
        <v>236</v>
      </c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24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</row>
    <row r="50" spans="1:34" ht="15.75" customHeight="1" outlineLevel="1">
      <c r="A50" s="16"/>
      <c r="B50" s="133"/>
      <c r="C50" s="134" t="s">
        <v>1541</v>
      </c>
      <c r="D50" s="17" t="s">
        <v>236</v>
      </c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24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</row>
    <row r="51" spans="1:34" ht="15.75" customHeight="1" outlineLevel="1">
      <c r="A51" s="16"/>
      <c r="B51" s="133"/>
      <c r="C51" s="134" t="s">
        <v>1542</v>
      </c>
      <c r="D51" s="17" t="s">
        <v>236</v>
      </c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24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</row>
    <row r="52" spans="1:34" ht="15.75" customHeight="1">
      <c r="A52" s="16"/>
      <c r="B52" s="17">
        <v>2</v>
      </c>
      <c r="C52" s="179" t="s">
        <v>325</v>
      </c>
      <c r="D52" s="17" t="s">
        <v>5</v>
      </c>
      <c r="E52" s="264" t="s">
        <v>5</v>
      </c>
      <c r="F52" s="264" t="s">
        <v>5</v>
      </c>
      <c r="G52" s="264" t="s">
        <v>5</v>
      </c>
      <c r="H52" s="264" t="s">
        <v>5</v>
      </c>
      <c r="I52" s="264" t="s">
        <v>5</v>
      </c>
      <c r="J52" s="264" t="s">
        <v>5</v>
      </c>
      <c r="K52" s="264" t="s">
        <v>5</v>
      </c>
      <c r="L52" s="264" t="s">
        <v>5</v>
      </c>
      <c r="M52" s="264" t="s">
        <v>5</v>
      </c>
      <c r="N52" s="264" t="s">
        <v>5</v>
      </c>
      <c r="O52" s="124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</row>
    <row r="53" spans="1:34" ht="15.75" customHeight="1">
      <c r="A53" s="16"/>
      <c r="B53" s="257"/>
      <c r="C53" s="171" t="s">
        <v>254</v>
      </c>
      <c r="D53" s="265" t="s">
        <v>5</v>
      </c>
      <c r="E53" s="258" t="s">
        <v>5</v>
      </c>
      <c r="F53" s="258" t="s">
        <v>5</v>
      </c>
      <c r="G53" s="258" t="s">
        <v>5</v>
      </c>
      <c r="H53" s="258" t="s">
        <v>5</v>
      </c>
      <c r="I53" s="258" t="s">
        <v>5</v>
      </c>
      <c r="J53" s="258" t="s">
        <v>5</v>
      </c>
      <c r="K53" s="258" t="s">
        <v>5</v>
      </c>
      <c r="L53" s="258" t="s">
        <v>5</v>
      </c>
      <c r="M53" s="258" t="s">
        <v>5</v>
      </c>
      <c r="N53" s="258" t="s">
        <v>5</v>
      </c>
      <c r="O53" s="124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</row>
    <row r="54" spans="1:34" ht="15.75" customHeight="1" outlineLevel="1">
      <c r="A54" s="16"/>
      <c r="B54" s="133"/>
      <c r="C54" s="134" t="s">
        <v>256</v>
      </c>
      <c r="D54" s="17" t="s">
        <v>236</v>
      </c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24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</row>
    <row r="55" spans="1:34" ht="15.75" customHeight="1" outlineLevel="1">
      <c r="A55" s="16"/>
      <c r="B55" s="133"/>
      <c r="C55" s="134" t="s">
        <v>257</v>
      </c>
      <c r="D55" s="17" t="s">
        <v>236</v>
      </c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24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</row>
    <row r="56" spans="1:34" ht="15.75" customHeight="1" outlineLevel="1">
      <c r="A56" s="16"/>
      <c r="B56" s="133"/>
      <c r="C56" s="134" t="s">
        <v>258</v>
      </c>
      <c r="D56" s="17" t="s">
        <v>236</v>
      </c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24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</row>
    <row r="57" spans="1:34" ht="15.75" customHeight="1" outlineLevel="1">
      <c r="A57" s="16"/>
      <c r="B57" s="133"/>
      <c r="C57" s="134" t="s">
        <v>259</v>
      </c>
      <c r="D57" s="17" t="s">
        <v>236</v>
      </c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24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</row>
    <row r="58" spans="1:34" ht="15.75" customHeight="1" outlineLevel="1">
      <c r="A58" s="16"/>
      <c r="B58" s="133"/>
      <c r="C58" s="134" t="s">
        <v>260</v>
      </c>
      <c r="D58" s="17" t="s">
        <v>236</v>
      </c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24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</row>
    <row r="59" spans="1:34" ht="15.75" customHeight="1" outlineLevel="1">
      <c r="A59" s="16"/>
      <c r="B59" s="133"/>
      <c r="C59" s="134" t="s">
        <v>261</v>
      </c>
      <c r="D59" s="17" t="s">
        <v>236</v>
      </c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24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</row>
    <row r="60" spans="1:34" ht="15.75" customHeight="1">
      <c r="A60" s="16"/>
      <c r="B60" s="257"/>
      <c r="C60" s="171" t="s">
        <v>262</v>
      </c>
      <c r="D60" s="265" t="s">
        <v>5</v>
      </c>
      <c r="E60" s="258" t="s">
        <v>5</v>
      </c>
      <c r="F60" s="258" t="s">
        <v>5</v>
      </c>
      <c r="G60" s="258" t="s">
        <v>5</v>
      </c>
      <c r="H60" s="258" t="s">
        <v>5</v>
      </c>
      <c r="I60" s="258" t="s">
        <v>5</v>
      </c>
      <c r="J60" s="258" t="s">
        <v>5</v>
      </c>
      <c r="K60" s="258" t="s">
        <v>5</v>
      </c>
      <c r="L60" s="258" t="s">
        <v>5</v>
      </c>
      <c r="M60" s="258" t="s">
        <v>5</v>
      </c>
      <c r="N60" s="258" t="s">
        <v>5</v>
      </c>
      <c r="O60" s="124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</row>
    <row r="61" spans="1:34" ht="15.75" customHeight="1" outlineLevel="1">
      <c r="A61" s="16"/>
      <c r="B61" s="133"/>
      <c r="C61" s="134" t="s">
        <v>264</v>
      </c>
      <c r="D61" s="17" t="s">
        <v>236</v>
      </c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24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</row>
    <row r="62" spans="1:34" ht="15.75" customHeight="1" outlineLevel="1">
      <c r="A62" s="16"/>
      <c r="B62" s="133"/>
      <c r="C62" s="134" t="s">
        <v>265</v>
      </c>
      <c r="D62" s="17" t="s">
        <v>236</v>
      </c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24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</row>
    <row r="63" spans="1:34" ht="15.75" customHeight="1">
      <c r="A63" s="16"/>
      <c r="B63" s="51">
        <v>3</v>
      </c>
      <c r="C63" s="126" t="s">
        <v>1543</v>
      </c>
      <c r="D63" s="17" t="s">
        <v>270</v>
      </c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24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</row>
    <row r="64" spans="1:34" ht="15.75" customHeight="1">
      <c r="A64" s="16"/>
      <c r="B64" s="16"/>
      <c r="C64" s="16"/>
      <c r="D64" s="16"/>
      <c r="E64" s="164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</row>
    <row r="65" spans="1:34" ht="15.75" customHeight="1">
      <c r="A65" s="16"/>
      <c r="B65" s="16"/>
      <c r="C65" s="16"/>
      <c r="D65" s="16"/>
      <c r="E65" s="164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</row>
    <row r="66" spans="1:34" ht="15.75" customHeight="1">
      <c r="A66" s="16"/>
      <c r="B66" s="16"/>
      <c r="C66" s="16"/>
      <c r="D66" s="16"/>
      <c r="E66" s="164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</row>
    <row r="67" spans="1:34" ht="15.75" customHeight="1">
      <c r="A67" s="16"/>
      <c r="B67" s="16"/>
      <c r="C67" s="16"/>
      <c r="D67" s="16"/>
      <c r="E67" s="164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</row>
    <row r="68" spans="1:34" ht="15.75" customHeight="1">
      <c r="A68" s="16"/>
      <c r="B68" s="16"/>
      <c r="C68" s="16"/>
      <c r="D68" s="16"/>
      <c r="E68" s="164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</row>
    <row r="69" spans="1:34" ht="15.75" customHeight="1">
      <c r="A69" s="16"/>
      <c r="B69" s="16"/>
      <c r="C69" s="16"/>
      <c r="D69" s="16"/>
      <c r="E69" s="164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</row>
    <row r="70" spans="1:34" ht="15.75" customHeight="1">
      <c r="A70" s="16"/>
      <c r="B70" s="16"/>
      <c r="C70" s="16"/>
      <c r="D70" s="16"/>
      <c r="E70" s="164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</row>
    <row r="71" spans="1:34" ht="15.75" customHeight="1">
      <c r="A71" s="16"/>
      <c r="B71" s="16"/>
      <c r="C71" s="16"/>
      <c r="D71" s="16"/>
      <c r="E71" s="164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</row>
    <row r="72" spans="1:34" ht="15.75" customHeight="1">
      <c r="A72" s="16"/>
      <c r="B72" s="16"/>
      <c r="C72" s="16"/>
      <c r="D72" s="16"/>
      <c r="E72" s="164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</row>
    <row r="73" spans="1:34" ht="15.75" customHeight="1">
      <c r="A73" s="16"/>
      <c r="B73" s="16"/>
      <c r="C73" s="16"/>
      <c r="D73" s="16"/>
      <c r="E73" s="164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</row>
    <row r="74" spans="1:34" ht="15.75" customHeight="1">
      <c r="A74" s="5"/>
      <c r="B74" s="5"/>
      <c r="C74" s="5"/>
      <c r="D74" s="5"/>
      <c r="E74" s="371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</row>
    <row r="75" spans="1:34" ht="15.75" customHeight="1">
      <c r="A75" s="5"/>
      <c r="B75" s="5"/>
      <c r="C75" s="5"/>
      <c r="D75" s="5"/>
      <c r="E75" s="371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</row>
    <row r="76" spans="1:34" ht="15.75" customHeight="1">
      <c r="A76" s="5"/>
      <c r="B76" s="5"/>
      <c r="C76" s="5"/>
      <c r="D76" s="5"/>
      <c r="E76" s="371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</row>
    <row r="77" spans="1:34" ht="15.75" customHeight="1">
      <c r="A77" s="5"/>
      <c r="B77" s="5"/>
      <c r="C77" s="5"/>
      <c r="D77" s="5"/>
      <c r="E77" s="371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</row>
    <row r="78" spans="1:34" ht="15.75" customHeight="1">
      <c r="A78" s="5"/>
      <c r="B78" s="5"/>
      <c r="C78" s="5"/>
      <c r="D78" s="5"/>
      <c r="E78" s="371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</row>
    <row r="79" spans="1:34" ht="15.75" customHeight="1">
      <c r="A79" s="5"/>
      <c r="B79" s="5"/>
      <c r="C79" s="5"/>
      <c r="D79" s="5"/>
      <c r="E79" s="371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</row>
    <row r="80" spans="1:34" ht="15.75" customHeight="1">
      <c r="A80" s="5"/>
      <c r="B80" s="5"/>
      <c r="C80" s="5"/>
      <c r="D80" s="5"/>
      <c r="E80" s="371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</row>
    <row r="81" spans="1:34" ht="15.75" customHeight="1">
      <c r="A81" s="5"/>
      <c r="B81" s="5"/>
      <c r="C81" s="5"/>
      <c r="D81" s="5"/>
      <c r="E81" s="371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</row>
    <row r="82" spans="1:34" ht="15.75" customHeight="1">
      <c r="A82" s="5"/>
      <c r="B82" s="5"/>
      <c r="C82" s="5"/>
      <c r="D82" s="5"/>
      <c r="E82" s="371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</row>
    <row r="83" spans="1:34" ht="15.75" customHeight="1">
      <c r="A83" s="5"/>
      <c r="B83" s="5"/>
      <c r="C83" s="5"/>
      <c r="D83" s="5"/>
      <c r="E83" s="371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</row>
    <row r="84" spans="1:34" ht="15.75" customHeight="1">
      <c r="A84" s="5"/>
      <c r="B84" s="5"/>
      <c r="C84" s="5"/>
      <c r="D84" s="5"/>
      <c r="E84" s="371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</row>
    <row r="85" spans="1:34" ht="15.75" customHeight="1">
      <c r="A85" s="5"/>
      <c r="B85" s="5"/>
      <c r="C85" s="5"/>
      <c r="D85" s="5"/>
      <c r="E85" s="371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</row>
    <row r="86" spans="1:34" ht="15.75" customHeight="1">
      <c r="A86" s="5"/>
      <c r="B86" s="5"/>
      <c r="C86" s="5"/>
      <c r="D86" s="5"/>
      <c r="E86" s="371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</row>
    <row r="87" spans="1:34" ht="15.75" customHeight="1">
      <c r="A87" s="5"/>
      <c r="B87" s="5"/>
      <c r="C87" s="5"/>
      <c r="D87" s="5"/>
      <c r="E87" s="371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</row>
    <row r="88" spans="1:34" ht="15.75" customHeight="1">
      <c r="A88" s="5"/>
      <c r="B88" s="5"/>
      <c r="C88" s="5"/>
      <c r="D88" s="5"/>
      <c r="E88" s="371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</row>
    <row r="89" spans="1:34" ht="15.75" customHeight="1">
      <c r="A89" s="5"/>
      <c r="B89" s="5"/>
      <c r="C89" s="5"/>
      <c r="D89" s="5"/>
      <c r="E89" s="371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</row>
    <row r="90" spans="1:34" ht="15.75" customHeight="1">
      <c r="A90" s="5"/>
      <c r="B90" s="5"/>
      <c r="C90" s="5"/>
      <c r="D90" s="5"/>
      <c r="E90" s="371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</row>
    <row r="91" spans="1:34" ht="15.75" customHeight="1">
      <c r="A91" s="5"/>
      <c r="B91" s="5"/>
      <c r="C91" s="5"/>
      <c r="D91" s="5"/>
      <c r="E91" s="371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</row>
    <row r="92" spans="1:34" ht="15.75" customHeight="1">
      <c r="A92" s="5"/>
      <c r="B92" s="5"/>
      <c r="C92" s="5"/>
      <c r="D92" s="5"/>
      <c r="E92" s="371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</row>
    <row r="93" spans="1:34" ht="15.75" customHeight="1">
      <c r="A93" s="5"/>
      <c r="B93" s="5"/>
      <c r="C93" s="5"/>
      <c r="D93" s="5"/>
      <c r="E93" s="371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</row>
    <row r="94" spans="1:34" ht="15.75" customHeight="1">
      <c r="A94" s="5"/>
      <c r="B94" s="5"/>
      <c r="C94" s="5"/>
      <c r="D94" s="5"/>
      <c r="E94" s="371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</row>
    <row r="95" spans="1:34" ht="15.75" customHeight="1">
      <c r="A95" s="5"/>
      <c r="B95" s="5"/>
      <c r="C95" s="5"/>
      <c r="D95" s="5"/>
      <c r="E95" s="371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</row>
    <row r="96" spans="1:34" ht="15.75" customHeight="1">
      <c r="A96" s="5"/>
      <c r="B96" s="5"/>
      <c r="C96" s="5"/>
      <c r="D96" s="5"/>
      <c r="E96" s="371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</row>
    <row r="97" spans="1:34" ht="15.75" customHeight="1">
      <c r="A97" s="5"/>
      <c r="B97" s="5"/>
      <c r="C97" s="5"/>
      <c r="D97" s="5"/>
      <c r="E97" s="371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</row>
    <row r="98" spans="1:34" ht="15.75" customHeight="1">
      <c r="A98" s="5"/>
      <c r="B98" s="5"/>
      <c r="C98" s="5"/>
      <c r="D98" s="5"/>
      <c r="E98" s="371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</row>
    <row r="99" spans="1:34" ht="15.75" customHeight="1">
      <c r="A99" s="5"/>
      <c r="B99" s="5"/>
      <c r="C99" s="5"/>
      <c r="D99" s="5"/>
      <c r="E99" s="371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</row>
    <row r="100" spans="1:34" ht="15.75" customHeight="1">
      <c r="A100" s="5"/>
      <c r="B100" s="5"/>
      <c r="C100" s="5"/>
      <c r="D100" s="5"/>
      <c r="E100" s="371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</row>
    <row r="101" spans="1:34" ht="15.75" customHeight="1">
      <c r="A101" s="5"/>
      <c r="B101" s="5"/>
      <c r="C101" s="5"/>
      <c r="D101" s="5"/>
      <c r="E101" s="371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</row>
    <row r="102" spans="1:34" ht="15.75" customHeight="1">
      <c r="A102" s="5"/>
      <c r="B102" s="5"/>
      <c r="C102" s="5"/>
      <c r="D102" s="5"/>
      <c r="E102" s="371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</row>
    <row r="103" spans="1:34" ht="15.75" customHeight="1">
      <c r="A103" s="5"/>
      <c r="B103" s="5"/>
      <c r="C103" s="5"/>
      <c r="D103" s="5"/>
      <c r="E103" s="371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</row>
    <row r="104" spans="1:34" ht="15.75" customHeight="1">
      <c r="A104" s="5"/>
      <c r="B104" s="5"/>
      <c r="C104" s="5"/>
      <c r="D104" s="5"/>
      <c r="E104" s="371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</row>
    <row r="105" spans="1:34" ht="15.75" customHeight="1">
      <c r="A105" s="5"/>
      <c r="B105" s="5"/>
      <c r="C105" s="5"/>
      <c r="D105" s="5"/>
      <c r="E105" s="371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</row>
    <row r="106" spans="1:34" ht="15.75" customHeight="1">
      <c r="A106" s="5"/>
      <c r="B106" s="5"/>
      <c r="C106" s="5"/>
      <c r="D106" s="5"/>
      <c r="E106" s="37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</row>
    <row r="107" spans="1:34" ht="15.75" customHeight="1">
      <c r="A107" s="5"/>
      <c r="B107" s="5"/>
      <c r="C107" s="5"/>
      <c r="D107" s="5"/>
      <c r="E107" s="371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</row>
    <row r="108" spans="1:34" ht="15.75" customHeight="1">
      <c r="A108" s="5"/>
      <c r="B108" s="5"/>
      <c r="C108" s="5"/>
      <c r="D108" s="5"/>
      <c r="E108" s="371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</row>
    <row r="109" spans="1:34" ht="15.75" customHeight="1">
      <c r="A109" s="5"/>
      <c r="B109" s="5"/>
      <c r="C109" s="5"/>
      <c r="D109" s="5"/>
      <c r="E109" s="371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</row>
    <row r="110" spans="1:34" ht="15.75" customHeight="1">
      <c r="A110" s="5"/>
      <c r="B110" s="5"/>
      <c r="C110" s="5"/>
      <c r="D110" s="5"/>
      <c r="E110" s="371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</row>
    <row r="111" spans="1:34" ht="15.75" customHeight="1">
      <c r="A111" s="5"/>
      <c r="B111" s="5"/>
      <c r="C111" s="5"/>
      <c r="D111" s="5"/>
      <c r="E111" s="371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</row>
    <row r="112" spans="1:34" ht="15.75" customHeight="1">
      <c r="A112" s="5"/>
      <c r="B112" s="5"/>
      <c r="C112" s="5"/>
      <c r="D112" s="5"/>
      <c r="E112" s="371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</row>
    <row r="113" spans="1:34" ht="15.75" customHeight="1">
      <c r="A113" s="5"/>
      <c r="B113" s="5"/>
      <c r="C113" s="5"/>
      <c r="D113" s="5"/>
      <c r="E113" s="371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</row>
    <row r="114" spans="1:34" ht="15.75" customHeight="1">
      <c r="A114" s="5"/>
      <c r="B114" s="5"/>
      <c r="C114" s="5"/>
      <c r="D114" s="5"/>
      <c r="E114" s="371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</row>
    <row r="115" spans="1:34" ht="15.75" customHeight="1">
      <c r="A115" s="5"/>
      <c r="B115" s="5"/>
      <c r="C115" s="5"/>
      <c r="D115" s="5"/>
      <c r="E115" s="371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</row>
    <row r="116" spans="1:34" ht="15.75" customHeight="1">
      <c r="A116" s="5"/>
      <c r="B116" s="5"/>
      <c r="C116" s="5"/>
      <c r="D116" s="5"/>
      <c r="E116" s="371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</row>
    <row r="117" spans="1:34" ht="15.75" customHeight="1">
      <c r="A117" s="5"/>
      <c r="B117" s="5"/>
      <c r="C117" s="5"/>
      <c r="D117" s="5"/>
      <c r="E117" s="371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</row>
    <row r="118" spans="1:34" ht="15.75" customHeight="1">
      <c r="A118" s="5"/>
      <c r="B118" s="5"/>
      <c r="C118" s="5"/>
      <c r="D118" s="5"/>
      <c r="E118" s="371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</row>
    <row r="119" spans="1:34" ht="15.75" customHeight="1">
      <c r="A119" s="5"/>
      <c r="B119" s="5"/>
      <c r="C119" s="5"/>
      <c r="D119" s="5"/>
      <c r="E119" s="371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</row>
    <row r="120" spans="1:34" ht="15.75" customHeight="1">
      <c r="A120" s="5"/>
      <c r="B120" s="5"/>
      <c r="C120" s="5"/>
      <c r="D120" s="5"/>
      <c r="E120" s="371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</row>
    <row r="121" spans="1:34" ht="15.75" customHeight="1">
      <c r="A121" s="5"/>
      <c r="B121" s="5"/>
      <c r="C121" s="5"/>
      <c r="D121" s="5"/>
      <c r="E121" s="371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</row>
    <row r="122" spans="1:34" ht="15.75" customHeight="1">
      <c r="A122" s="5"/>
      <c r="B122" s="5"/>
      <c r="C122" s="5"/>
      <c r="D122" s="5"/>
      <c r="E122" s="371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</row>
    <row r="123" spans="1:34" ht="15.75" customHeight="1">
      <c r="A123" s="5"/>
      <c r="B123" s="5"/>
      <c r="C123" s="5"/>
      <c r="D123" s="5"/>
      <c r="E123" s="371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</row>
    <row r="124" spans="1:34" ht="15.75" customHeight="1">
      <c r="A124" s="5"/>
      <c r="B124" s="5"/>
      <c r="C124" s="5"/>
      <c r="D124" s="5"/>
      <c r="E124" s="371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</row>
    <row r="125" spans="1:34" ht="15.75" customHeight="1">
      <c r="A125" s="5"/>
      <c r="B125" s="5"/>
      <c r="C125" s="5"/>
      <c r="D125" s="5"/>
      <c r="E125" s="371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</row>
    <row r="126" spans="1:34" ht="15.75" customHeight="1">
      <c r="A126" s="5"/>
      <c r="B126" s="5"/>
      <c r="C126" s="5"/>
      <c r="D126" s="5"/>
      <c r="E126" s="371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</row>
    <row r="127" spans="1:34" ht="15.75" customHeight="1">
      <c r="A127" s="5"/>
      <c r="B127" s="5"/>
      <c r="C127" s="5"/>
      <c r="D127" s="5"/>
      <c r="E127" s="371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</row>
    <row r="128" spans="1:34" ht="15.75" customHeight="1">
      <c r="A128" s="5"/>
      <c r="B128" s="5"/>
      <c r="C128" s="5"/>
      <c r="D128" s="5"/>
      <c r="E128" s="371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</row>
    <row r="129" spans="1:34" ht="15.75" customHeight="1">
      <c r="A129" s="5"/>
      <c r="B129" s="5"/>
      <c r="C129" s="5"/>
      <c r="D129" s="5"/>
      <c r="E129" s="371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</row>
    <row r="130" spans="1:34" ht="15.75" customHeight="1">
      <c r="A130" s="5"/>
      <c r="B130" s="5"/>
      <c r="C130" s="5"/>
      <c r="D130" s="5"/>
      <c r="E130" s="371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</row>
    <row r="131" spans="1:34" ht="15.75" customHeight="1">
      <c r="A131" s="5"/>
      <c r="B131" s="5"/>
      <c r="C131" s="5"/>
      <c r="D131" s="5"/>
      <c r="E131" s="371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</row>
    <row r="132" spans="1:34" ht="15.75" customHeight="1">
      <c r="A132" s="5"/>
      <c r="B132" s="5"/>
      <c r="C132" s="5"/>
      <c r="D132" s="5"/>
      <c r="E132" s="371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</row>
    <row r="133" spans="1:34" ht="15.75" customHeight="1">
      <c r="A133" s="5"/>
      <c r="B133" s="5"/>
      <c r="C133" s="5"/>
      <c r="D133" s="5"/>
      <c r="E133" s="371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</row>
    <row r="134" spans="1:34" ht="15.75" customHeight="1">
      <c r="A134" s="5"/>
      <c r="B134" s="5"/>
      <c r="C134" s="5"/>
      <c r="D134" s="5"/>
      <c r="E134" s="371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</row>
    <row r="135" spans="1:34" ht="15.75" customHeight="1">
      <c r="A135" s="5"/>
      <c r="B135" s="5"/>
      <c r="C135" s="5"/>
      <c r="D135" s="5"/>
      <c r="E135" s="371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</row>
    <row r="136" spans="1:34" ht="15.75" customHeight="1">
      <c r="A136" s="5"/>
      <c r="B136" s="5"/>
      <c r="C136" s="5"/>
      <c r="D136" s="5"/>
      <c r="E136" s="371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</row>
    <row r="137" spans="1:34" ht="15.75" customHeight="1">
      <c r="A137" s="5"/>
      <c r="B137" s="5"/>
      <c r="C137" s="5"/>
      <c r="D137" s="5"/>
      <c r="E137" s="371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</row>
    <row r="138" spans="1:34" ht="15.75" customHeight="1">
      <c r="A138" s="5"/>
      <c r="B138" s="5"/>
      <c r="C138" s="5"/>
      <c r="D138" s="5"/>
      <c r="E138" s="371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</row>
    <row r="139" spans="1:34" ht="15.75" customHeight="1">
      <c r="A139" s="5"/>
      <c r="B139" s="5"/>
      <c r="C139" s="5"/>
      <c r="D139" s="5"/>
      <c r="E139" s="371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</row>
    <row r="140" spans="1:34" ht="15.75" customHeight="1">
      <c r="A140" s="5"/>
      <c r="B140" s="5"/>
      <c r="C140" s="5"/>
      <c r="D140" s="5"/>
      <c r="E140" s="371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</row>
    <row r="141" spans="1:34" ht="15.75" customHeight="1">
      <c r="A141" s="5"/>
      <c r="B141" s="5"/>
      <c r="C141" s="5"/>
      <c r="D141" s="5"/>
      <c r="E141" s="371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</row>
    <row r="142" spans="1:34" ht="15.75" customHeight="1">
      <c r="A142" s="5"/>
      <c r="B142" s="5"/>
      <c r="C142" s="5"/>
      <c r="D142" s="5"/>
      <c r="E142" s="371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</row>
    <row r="143" spans="1:34" ht="15.75" customHeight="1">
      <c r="A143" s="5"/>
      <c r="B143" s="5"/>
      <c r="C143" s="5"/>
      <c r="D143" s="5"/>
      <c r="E143" s="371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</row>
    <row r="144" spans="1:34" ht="15.75" customHeight="1">
      <c r="A144" s="5"/>
      <c r="B144" s="5"/>
      <c r="C144" s="5"/>
      <c r="D144" s="5"/>
      <c r="E144" s="371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</row>
    <row r="145" spans="1:34" ht="15.75" customHeight="1">
      <c r="A145" s="5"/>
      <c r="B145" s="5"/>
      <c r="C145" s="5"/>
      <c r="D145" s="5"/>
      <c r="E145" s="371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</row>
    <row r="146" spans="1:34" ht="15.75" customHeight="1">
      <c r="A146" s="5"/>
      <c r="B146" s="5"/>
      <c r="C146" s="5"/>
      <c r="D146" s="5"/>
      <c r="E146" s="371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</row>
    <row r="147" spans="1:34" ht="15.75" customHeight="1">
      <c r="A147" s="5"/>
      <c r="B147" s="5"/>
      <c r="C147" s="5"/>
      <c r="D147" s="5"/>
      <c r="E147" s="371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</row>
    <row r="148" spans="1:34" ht="15.75" customHeight="1">
      <c r="A148" s="5"/>
      <c r="B148" s="5"/>
      <c r="C148" s="5"/>
      <c r="D148" s="5"/>
      <c r="E148" s="371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</row>
    <row r="149" spans="1:34" ht="15.75" customHeight="1">
      <c r="A149" s="5"/>
      <c r="B149" s="5"/>
      <c r="C149" s="5"/>
      <c r="D149" s="5"/>
      <c r="E149" s="371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</row>
    <row r="150" spans="1:34" ht="15.75" customHeight="1">
      <c r="A150" s="5"/>
      <c r="B150" s="5"/>
      <c r="C150" s="5"/>
      <c r="D150" s="5"/>
      <c r="E150" s="371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</row>
    <row r="151" spans="1:34" ht="15.75" customHeight="1">
      <c r="A151" s="5"/>
      <c r="B151" s="5"/>
      <c r="C151" s="5"/>
      <c r="D151" s="5"/>
      <c r="E151" s="371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</row>
    <row r="152" spans="1:34" ht="15.75" customHeight="1">
      <c r="A152" s="5"/>
      <c r="B152" s="5"/>
      <c r="C152" s="5"/>
      <c r="D152" s="5"/>
      <c r="E152" s="371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</row>
    <row r="153" spans="1:34" ht="15.75" customHeight="1">
      <c r="A153" s="5"/>
      <c r="B153" s="5"/>
      <c r="C153" s="5"/>
      <c r="D153" s="5"/>
      <c r="E153" s="371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</row>
    <row r="154" spans="1:34" ht="15.75" customHeight="1">
      <c r="A154" s="5"/>
      <c r="B154" s="5"/>
      <c r="C154" s="5"/>
      <c r="D154" s="5"/>
      <c r="E154" s="371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</row>
    <row r="155" spans="1:34" ht="15.75" customHeight="1">
      <c r="A155" s="5"/>
      <c r="B155" s="5"/>
      <c r="C155" s="5"/>
      <c r="D155" s="5"/>
      <c r="E155" s="371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</row>
    <row r="156" spans="1:34" ht="15.75" customHeight="1">
      <c r="A156" s="5"/>
      <c r="B156" s="5"/>
      <c r="C156" s="5"/>
      <c r="D156" s="5"/>
      <c r="E156" s="371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</row>
    <row r="157" spans="1:34" ht="15.75" customHeight="1">
      <c r="A157" s="5"/>
      <c r="B157" s="5"/>
      <c r="C157" s="5"/>
      <c r="D157" s="5"/>
      <c r="E157" s="371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</row>
    <row r="158" spans="1:34" ht="15.75" customHeight="1">
      <c r="A158" s="5"/>
      <c r="B158" s="5"/>
      <c r="C158" s="5"/>
      <c r="D158" s="5"/>
      <c r="E158" s="371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</row>
    <row r="159" spans="1:34" ht="15.75" customHeight="1">
      <c r="A159" s="5"/>
      <c r="B159" s="5"/>
      <c r="C159" s="5"/>
      <c r="D159" s="5"/>
      <c r="E159" s="371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</row>
    <row r="160" spans="1:34" ht="15.75" customHeight="1">
      <c r="A160" s="5"/>
      <c r="B160" s="5"/>
      <c r="C160" s="5"/>
      <c r="D160" s="5"/>
      <c r="E160" s="371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</row>
    <row r="161" spans="1:34" ht="15.75" customHeight="1">
      <c r="A161" s="5"/>
      <c r="B161" s="5"/>
      <c r="C161" s="5"/>
      <c r="D161" s="5"/>
      <c r="E161" s="371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</row>
    <row r="162" spans="1:34" ht="15.75" customHeight="1">
      <c r="A162" s="5"/>
      <c r="B162" s="5"/>
      <c r="C162" s="5"/>
      <c r="D162" s="5"/>
      <c r="E162" s="371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</row>
    <row r="163" spans="1:34" ht="15.75" customHeight="1">
      <c r="A163" s="5"/>
      <c r="B163" s="5"/>
      <c r="C163" s="5"/>
      <c r="D163" s="5"/>
      <c r="E163" s="371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</row>
    <row r="164" spans="1:34" ht="15.75" customHeight="1">
      <c r="A164" s="5"/>
      <c r="B164" s="5"/>
      <c r="C164" s="5"/>
      <c r="D164" s="5"/>
      <c r="E164" s="371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</row>
    <row r="165" spans="1:34" ht="15.75" customHeight="1">
      <c r="A165" s="5"/>
      <c r="B165" s="5"/>
      <c r="C165" s="5"/>
      <c r="D165" s="5"/>
      <c r="E165" s="371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</row>
    <row r="166" spans="1:34" ht="15.75" customHeight="1">
      <c r="A166" s="5"/>
      <c r="B166" s="5"/>
      <c r="C166" s="5"/>
      <c r="D166" s="5"/>
      <c r="E166" s="371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</row>
    <row r="167" spans="1:34" ht="15.75" customHeight="1">
      <c r="A167" s="5"/>
      <c r="B167" s="5"/>
      <c r="C167" s="5"/>
      <c r="D167" s="5"/>
      <c r="E167" s="371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</row>
    <row r="168" spans="1:34" ht="15.75" customHeight="1">
      <c r="A168" s="5"/>
      <c r="B168" s="5"/>
      <c r="C168" s="5"/>
      <c r="D168" s="5"/>
      <c r="E168" s="371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</row>
    <row r="169" spans="1:34" ht="15.75" customHeight="1">
      <c r="A169" s="5"/>
      <c r="B169" s="5"/>
      <c r="C169" s="5"/>
      <c r="D169" s="5"/>
      <c r="E169" s="371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</row>
    <row r="170" spans="1:34" ht="15.75" customHeight="1">
      <c r="A170" s="5"/>
      <c r="B170" s="5"/>
      <c r="C170" s="5"/>
      <c r="D170" s="5"/>
      <c r="E170" s="371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</row>
    <row r="171" spans="1:34" ht="15.75" customHeight="1">
      <c r="A171" s="5"/>
      <c r="B171" s="5"/>
      <c r="C171" s="5"/>
      <c r="D171" s="5"/>
      <c r="E171" s="371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</row>
    <row r="172" spans="1:34" ht="15.75" customHeight="1">
      <c r="A172" s="5"/>
      <c r="B172" s="5"/>
      <c r="C172" s="5"/>
      <c r="D172" s="5"/>
      <c r="E172" s="371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</row>
    <row r="173" spans="1:34" ht="15.75" customHeight="1">
      <c r="A173" s="5"/>
      <c r="B173" s="5"/>
      <c r="C173" s="5"/>
      <c r="D173" s="5"/>
      <c r="E173" s="371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</row>
    <row r="174" spans="1:34" ht="15.75" customHeight="1">
      <c r="A174" s="5"/>
      <c r="B174" s="5"/>
      <c r="C174" s="5"/>
      <c r="D174" s="5"/>
      <c r="E174" s="371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</row>
    <row r="175" spans="1:34" ht="15.75" customHeight="1">
      <c r="A175" s="5"/>
      <c r="B175" s="5"/>
      <c r="C175" s="5"/>
      <c r="D175" s="5"/>
      <c r="E175" s="371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</row>
    <row r="176" spans="1:34" ht="15.75" customHeight="1">
      <c r="A176" s="5"/>
      <c r="B176" s="5"/>
      <c r="C176" s="5"/>
      <c r="D176" s="5"/>
      <c r="E176" s="371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</row>
    <row r="177" spans="1:34" ht="15.75" customHeight="1">
      <c r="A177" s="5"/>
      <c r="B177" s="5"/>
      <c r="C177" s="5"/>
      <c r="D177" s="5"/>
      <c r="E177" s="371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</row>
    <row r="178" spans="1:34" ht="15.75" customHeight="1">
      <c r="A178" s="5"/>
      <c r="B178" s="5"/>
      <c r="C178" s="5"/>
      <c r="D178" s="5"/>
      <c r="E178" s="371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</row>
    <row r="179" spans="1:34" ht="15.75" customHeight="1">
      <c r="A179" s="5"/>
      <c r="B179" s="5"/>
      <c r="C179" s="5"/>
      <c r="D179" s="5"/>
      <c r="E179" s="371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</row>
    <row r="180" spans="1:34" ht="15.75" customHeight="1">
      <c r="A180" s="5"/>
      <c r="B180" s="5"/>
      <c r="C180" s="5"/>
      <c r="D180" s="5"/>
      <c r="E180" s="371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</row>
    <row r="181" spans="1:34" ht="15.75" customHeight="1">
      <c r="A181" s="5"/>
      <c r="B181" s="5"/>
      <c r="C181" s="5"/>
      <c r="D181" s="5"/>
      <c r="E181" s="371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</row>
    <row r="182" spans="1:34" ht="15.75" customHeight="1">
      <c r="A182" s="5"/>
      <c r="B182" s="5"/>
      <c r="C182" s="5"/>
      <c r="D182" s="5"/>
      <c r="E182" s="371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</row>
    <row r="183" spans="1:34" ht="15.75" customHeight="1">
      <c r="A183" s="5"/>
      <c r="B183" s="5"/>
      <c r="C183" s="5"/>
      <c r="D183" s="5"/>
      <c r="E183" s="371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</row>
    <row r="184" spans="1:34" ht="15.75" customHeight="1">
      <c r="A184" s="5"/>
      <c r="B184" s="5"/>
      <c r="C184" s="5"/>
      <c r="D184" s="5"/>
      <c r="E184" s="371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</row>
    <row r="185" spans="1:34" ht="15.75" customHeight="1">
      <c r="A185" s="5"/>
      <c r="B185" s="5"/>
      <c r="C185" s="5"/>
      <c r="D185" s="5"/>
      <c r="E185" s="371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</row>
    <row r="186" spans="1:34" ht="15.75" customHeight="1">
      <c r="A186" s="5"/>
      <c r="B186" s="5"/>
      <c r="C186" s="5"/>
      <c r="D186" s="5"/>
      <c r="E186" s="371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</row>
    <row r="187" spans="1:34" ht="15.75" customHeight="1">
      <c r="A187" s="5"/>
      <c r="B187" s="5"/>
      <c r="C187" s="5"/>
      <c r="D187" s="5"/>
      <c r="E187" s="371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</row>
    <row r="188" spans="1:34" ht="15.75" customHeight="1">
      <c r="A188" s="5"/>
      <c r="B188" s="5"/>
      <c r="C188" s="5"/>
      <c r="D188" s="5"/>
      <c r="E188" s="371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</row>
    <row r="189" spans="1:34" ht="15.75" customHeight="1">
      <c r="A189" s="5"/>
      <c r="B189" s="5"/>
      <c r="C189" s="5"/>
      <c r="D189" s="5"/>
      <c r="E189" s="371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</row>
    <row r="190" spans="1:34" ht="15.75" customHeight="1">
      <c r="A190" s="5"/>
      <c r="B190" s="5"/>
      <c r="C190" s="5"/>
      <c r="D190" s="5"/>
      <c r="E190" s="371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</row>
    <row r="191" spans="1:34" ht="15.75" customHeight="1">
      <c r="A191" s="5"/>
      <c r="B191" s="5"/>
      <c r="C191" s="5"/>
      <c r="D191" s="5"/>
      <c r="E191" s="371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</row>
    <row r="192" spans="1:34" ht="15.75" customHeight="1">
      <c r="A192" s="5"/>
      <c r="B192" s="5"/>
      <c r="C192" s="5"/>
      <c r="D192" s="5"/>
      <c r="E192" s="371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</row>
    <row r="193" spans="1:34" ht="15.75" customHeight="1">
      <c r="A193" s="5"/>
      <c r="B193" s="5"/>
      <c r="C193" s="5"/>
      <c r="D193" s="5"/>
      <c r="E193" s="371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</row>
    <row r="194" spans="1:34" ht="15.75" customHeight="1">
      <c r="A194" s="5"/>
      <c r="B194" s="5"/>
      <c r="C194" s="5"/>
      <c r="D194" s="5"/>
      <c r="E194" s="371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</row>
    <row r="195" spans="1:34" ht="15.75" customHeight="1">
      <c r="A195" s="5"/>
      <c r="B195" s="5"/>
      <c r="C195" s="5"/>
      <c r="D195" s="5"/>
      <c r="E195" s="371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</row>
    <row r="196" spans="1:34" ht="15.75" customHeight="1">
      <c r="A196" s="5"/>
      <c r="B196" s="5"/>
      <c r="C196" s="5"/>
      <c r="D196" s="5"/>
      <c r="E196" s="371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</row>
    <row r="197" spans="1:34" ht="15.75" customHeight="1">
      <c r="A197" s="5"/>
      <c r="B197" s="5"/>
      <c r="C197" s="5"/>
      <c r="D197" s="5"/>
      <c r="E197" s="371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</row>
    <row r="198" spans="1:34" ht="15.75" customHeight="1">
      <c r="A198" s="5"/>
      <c r="B198" s="5"/>
      <c r="C198" s="5"/>
      <c r="D198" s="5"/>
      <c r="E198" s="371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</row>
    <row r="199" spans="1:34" ht="15.75" customHeight="1">
      <c r="A199" s="5"/>
      <c r="B199" s="5"/>
      <c r="C199" s="5"/>
      <c r="D199" s="5"/>
      <c r="E199" s="371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</row>
    <row r="200" spans="1:34" ht="15.75" customHeight="1">
      <c r="A200" s="5"/>
      <c r="B200" s="5"/>
      <c r="C200" s="5"/>
      <c r="D200" s="5"/>
      <c r="E200" s="371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</row>
    <row r="201" spans="1:34" ht="15.75" customHeight="1">
      <c r="A201" s="5"/>
      <c r="B201" s="5"/>
      <c r="C201" s="5"/>
      <c r="D201" s="5"/>
      <c r="E201" s="371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</row>
    <row r="202" spans="1:34" ht="15.75" customHeight="1">
      <c r="A202" s="5"/>
      <c r="B202" s="5"/>
      <c r="C202" s="5"/>
      <c r="D202" s="5"/>
      <c r="E202" s="371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</row>
    <row r="203" spans="1:34" ht="15.75" customHeight="1">
      <c r="A203" s="5"/>
      <c r="B203" s="5"/>
      <c r="C203" s="5"/>
      <c r="D203" s="5"/>
      <c r="E203" s="371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</row>
    <row r="204" spans="1:34" ht="15.75" customHeight="1">
      <c r="A204" s="5"/>
      <c r="B204" s="5"/>
      <c r="C204" s="5"/>
      <c r="D204" s="5"/>
      <c r="E204" s="371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</row>
    <row r="205" spans="1:34" ht="15.75" customHeight="1">
      <c r="A205" s="5"/>
      <c r="B205" s="5"/>
      <c r="C205" s="5"/>
      <c r="D205" s="5"/>
      <c r="E205" s="371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</row>
    <row r="206" spans="1:34" ht="15.75" customHeight="1">
      <c r="A206" s="5"/>
      <c r="B206" s="5"/>
      <c r="C206" s="5"/>
      <c r="D206" s="5"/>
      <c r="E206" s="371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</row>
    <row r="207" spans="1:34" ht="15.75" customHeight="1">
      <c r="A207" s="5"/>
      <c r="B207" s="5"/>
      <c r="C207" s="5"/>
      <c r="D207" s="5"/>
      <c r="E207" s="371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</row>
    <row r="208" spans="1:34" ht="15.75" customHeight="1">
      <c r="A208" s="5"/>
      <c r="B208" s="5"/>
      <c r="C208" s="5"/>
      <c r="D208" s="5"/>
      <c r="E208" s="371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</row>
    <row r="209" spans="1:34" ht="15.75" customHeight="1">
      <c r="A209" s="5"/>
      <c r="B209" s="5"/>
      <c r="C209" s="5"/>
      <c r="D209" s="5"/>
      <c r="E209" s="371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</row>
    <row r="210" spans="1:34" ht="15.75" customHeight="1">
      <c r="A210" s="5"/>
      <c r="B210" s="5"/>
      <c r="C210" s="5"/>
      <c r="D210" s="5"/>
      <c r="E210" s="371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</row>
    <row r="211" spans="1:34" ht="15.75" customHeight="1">
      <c r="A211" s="5"/>
      <c r="B211" s="5"/>
      <c r="C211" s="5"/>
      <c r="D211" s="5"/>
      <c r="E211" s="371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</row>
    <row r="212" spans="1:34" ht="15.75" customHeight="1">
      <c r="A212" s="5"/>
      <c r="B212" s="5"/>
      <c r="C212" s="5"/>
      <c r="D212" s="5"/>
      <c r="E212" s="371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</row>
    <row r="213" spans="1:34" ht="15.75" customHeight="1">
      <c r="A213" s="5"/>
      <c r="B213" s="5"/>
      <c r="C213" s="5"/>
      <c r="D213" s="5"/>
      <c r="E213" s="371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</row>
    <row r="214" spans="1:34" ht="15.75" customHeight="1">
      <c r="A214" s="5"/>
      <c r="B214" s="5"/>
      <c r="C214" s="5"/>
      <c r="D214" s="5"/>
      <c r="E214" s="371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</row>
    <row r="215" spans="1:34" ht="15.75" customHeight="1">
      <c r="A215" s="5"/>
      <c r="B215" s="5"/>
      <c r="C215" s="5"/>
      <c r="D215" s="5"/>
      <c r="E215" s="371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</row>
    <row r="216" spans="1:34" ht="15.75" customHeight="1">
      <c r="A216" s="5"/>
      <c r="B216" s="5"/>
      <c r="C216" s="5"/>
      <c r="D216" s="5"/>
      <c r="E216" s="371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</row>
    <row r="217" spans="1:34" ht="15.75" customHeight="1">
      <c r="A217" s="5"/>
      <c r="B217" s="5"/>
      <c r="C217" s="5"/>
      <c r="D217" s="5"/>
      <c r="E217" s="371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</row>
    <row r="218" spans="1:34" ht="15.75" customHeight="1">
      <c r="A218" s="5"/>
      <c r="B218" s="5"/>
      <c r="C218" s="5"/>
      <c r="D218" s="5"/>
      <c r="E218" s="371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</row>
    <row r="219" spans="1:34" ht="15.75" customHeight="1">
      <c r="A219" s="5"/>
      <c r="B219" s="5"/>
      <c r="C219" s="5"/>
      <c r="D219" s="5"/>
      <c r="E219" s="371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</row>
    <row r="220" spans="1:34" ht="15.75" customHeight="1">
      <c r="A220" s="5"/>
      <c r="B220" s="5"/>
      <c r="C220" s="5"/>
      <c r="D220" s="5"/>
      <c r="E220" s="371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</row>
    <row r="221" spans="1:34" ht="15.75" customHeight="1">
      <c r="A221" s="5"/>
      <c r="B221" s="5"/>
      <c r="C221" s="5"/>
      <c r="D221" s="5"/>
      <c r="E221" s="371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</row>
    <row r="222" spans="1:34" ht="15.75" customHeight="1">
      <c r="A222" s="5"/>
      <c r="B222" s="5"/>
      <c r="C222" s="5"/>
      <c r="D222" s="5"/>
      <c r="E222" s="371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</row>
    <row r="223" spans="1:34" ht="15.75" customHeight="1">
      <c r="A223" s="5"/>
      <c r="B223" s="5"/>
      <c r="C223" s="5"/>
      <c r="D223" s="5"/>
      <c r="E223" s="371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</row>
    <row r="224" spans="1:34" ht="15.75" customHeight="1">
      <c r="A224" s="5"/>
      <c r="B224" s="5"/>
      <c r="C224" s="5"/>
      <c r="D224" s="5"/>
      <c r="E224" s="371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</row>
    <row r="225" spans="1:34" ht="15.75" customHeight="1">
      <c r="A225" s="5"/>
      <c r="B225" s="5"/>
      <c r="C225" s="5"/>
      <c r="D225" s="5"/>
      <c r="E225" s="371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</row>
    <row r="226" spans="1:34" ht="15.75" customHeight="1">
      <c r="A226" s="5"/>
      <c r="B226" s="5"/>
      <c r="C226" s="5"/>
      <c r="D226" s="5"/>
      <c r="E226" s="371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</row>
    <row r="227" spans="1:34" ht="15.75" customHeight="1">
      <c r="A227" s="5"/>
      <c r="B227" s="5"/>
      <c r="C227" s="5"/>
      <c r="D227" s="5"/>
      <c r="E227" s="371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</row>
    <row r="228" spans="1:34" ht="15.75" customHeight="1">
      <c r="A228" s="5"/>
      <c r="B228" s="5"/>
      <c r="C228" s="5"/>
      <c r="D228" s="5"/>
      <c r="E228" s="371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</row>
    <row r="229" spans="1:34" ht="15.75" customHeight="1">
      <c r="A229" s="5"/>
      <c r="B229" s="5"/>
      <c r="C229" s="5"/>
      <c r="D229" s="5"/>
      <c r="E229" s="371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</row>
    <row r="230" spans="1:34" ht="15.75" customHeight="1">
      <c r="A230" s="5"/>
      <c r="B230" s="5"/>
      <c r="C230" s="5"/>
      <c r="D230" s="5"/>
      <c r="E230" s="371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</row>
    <row r="231" spans="1:34" ht="15.75" customHeight="1">
      <c r="A231" s="5"/>
      <c r="B231" s="5"/>
      <c r="C231" s="5"/>
      <c r="D231" s="5"/>
      <c r="E231" s="371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</row>
    <row r="232" spans="1:34" ht="15.75" customHeight="1">
      <c r="A232" s="5"/>
      <c r="B232" s="5"/>
      <c r="C232" s="5"/>
      <c r="D232" s="5"/>
      <c r="E232" s="371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</row>
    <row r="233" spans="1:34" ht="15.75" customHeight="1">
      <c r="A233" s="5"/>
      <c r="B233" s="5"/>
      <c r="C233" s="5"/>
      <c r="D233" s="5"/>
      <c r="E233" s="371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</row>
    <row r="234" spans="1:34" ht="15.75" customHeight="1">
      <c r="A234" s="5"/>
      <c r="B234" s="5"/>
      <c r="C234" s="5"/>
      <c r="D234" s="5"/>
      <c r="E234" s="371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</row>
    <row r="235" spans="1:34" ht="15.75" customHeight="1">
      <c r="A235" s="5"/>
      <c r="B235" s="5"/>
      <c r="C235" s="5"/>
      <c r="D235" s="5"/>
      <c r="E235" s="371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</row>
    <row r="236" spans="1:34" ht="15.75" customHeight="1">
      <c r="A236" s="5"/>
      <c r="B236" s="5"/>
      <c r="C236" s="5"/>
      <c r="D236" s="5"/>
      <c r="E236" s="371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</row>
    <row r="237" spans="1:34" ht="15.75" customHeight="1">
      <c r="A237" s="5"/>
      <c r="B237" s="5"/>
      <c r="C237" s="5"/>
      <c r="D237" s="5"/>
      <c r="E237" s="371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</row>
    <row r="238" spans="1:34" ht="15.75" customHeight="1">
      <c r="A238" s="5"/>
      <c r="B238" s="5"/>
      <c r="C238" s="5"/>
      <c r="D238" s="5"/>
      <c r="E238" s="371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</row>
    <row r="239" spans="1:34" ht="15.75" customHeight="1">
      <c r="A239" s="5"/>
      <c r="B239" s="5"/>
      <c r="C239" s="5"/>
      <c r="D239" s="5"/>
      <c r="E239" s="371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</row>
    <row r="240" spans="1:34" ht="15.75" customHeight="1">
      <c r="A240" s="5"/>
      <c r="B240" s="5"/>
      <c r="C240" s="5"/>
      <c r="D240" s="5"/>
      <c r="E240" s="371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</row>
    <row r="241" spans="1:34" ht="15.75" customHeight="1">
      <c r="A241" s="5"/>
      <c r="B241" s="5"/>
      <c r="C241" s="5"/>
      <c r="D241" s="5"/>
      <c r="E241" s="371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</row>
    <row r="242" spans="1:34" ht="15.75" customHeight="1">
      <c r="A242" s="5"/>
      <c r="B242" s="5"/>
      <c r="C242" s="5"/>
      <c r="D242" s="5"/>
      <c r="E242" s="371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</row>
    <row r="243" spans="1:34" ht="15.75" customHeight="1">
      <c r="A243" s="5"/>
      <c r="B243" s="5"/>
      <c r="C243" s="5"/>
      <c r="D243" s="5"/>
      <c r="E243" s="371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</row>
    <row r="244" spans="1:34" ht="15.75" customHeight="1">
      <c r="A244" s="5"/>
      <c r="B244" s="5"/>
      <c r="C244" s="5"/>
      <c r="D244" s="5"/>
      <c r="E244" s="371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</row>
    <row r="245" spans="1:34" ht="15.75" customHeight="1">
      <c r="A245" s="5"/>
      <c r="B245" s="5"/>
      <c r="C245" s="5"/>
      <c r="D245" s="5"/>
      <c r="E245" s="371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</row>
    <row r="246" spans="1:34" ht="15.75" customHeight="1">
      <c r="A246" s="5"/>
      <c r="B246" s="5"/>
      <c r="C246" s="5"/>
      <c r="D246" s="5"/>
      <c r="E246" s="371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</row>
    <row r="247" spans="1:34" ht="15.75" customHeight="1">
      <c r="A247" s="5"/>
      <c r="B247" s="5"/>
      <c r="C247" s="5"/>
      <c r="D247" s="5"/>
      <c r="E247" s="371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</row>
    <row r="248" spans="1:34" ht="15.75" customHeight="1">
      <c r="A248" s="5"/>
      <c r="B248" s="5"/>
      <c r="C248" s="5"/>
      <c r="D248" s="5"/>
      <c r="E248" s="371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</row>
    <row r="249" spans="1:34" ht="15.75" customHeight="1">
      <c r="A249" s="5"/>
      <c r="B249" s="5"/>
      <c r="C249" s="5"/>
      <c r="D249" s="5"/>
      <c r="E249" s="371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</row>
    <row r="250" spans="1:34" ht="15.75" customHeight="1">
      <c r="A250" s="5"/>
      <c r="B250" s="5"/>
      <c r="C250" s="5"/>
      <c r="D250" s="5"/>
      <c r="E250" s="371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</row>
    <row r="251" spans="1:34" ht="15.75" customHeight="1">
      <c r="A251" s="5"/>
      <c r="B251" s="5"/>
      <c r="C251" s="5"/>
      <c r="D251" s="5"/>
      <c r="E251" s="371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</row>
    <row r="252" spans="1:34" ht="15.75" customHeight="1">
      <c r="A252" s="5"/>
      <c r="B252" s="5"/>
      <c r="C252" s="5"/>
      <c r="D252" s="5"/>
      <c r="E252" s="371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</row>
    <row r="253" spans="1:34" ht="15.75" customHeight="1">
      <c r="A253" s="5"/>
      <c r="B253" s="5"/>
      <c r="C253" s="5"/>
      <c r="D253" s="5"/>
      <c r="E253" s="371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</row>
    <row r="254" spans="1:34" ht="15.75" customHeight="1">
      <c r="A254" s="5"/>
      <c r="B254" s="5"/>
      <c r="C254" s="5"/>
      <c r="D254" s="5"/>
      <c r="E254" s="371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</row>
    <row r="255" spans="1:34" ht="15.75" customHeight="1">
      <c r="A255" s="5"/>
      <c r="B255" s="5"/>
      <c r="C255" s="5"/>
      <c r="D255" s="5"/>
      <c r="E255" s="371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</row>
    <row r="256" spans="1:34" ht="15.75" customHeight="1">
      <c r="A256" s="5"/>
      <c r="B256" s="5"/>
      <c r="C256" s="5"/>
      <c r="D256" s="5"/>
      <c r="E256" s="371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</row>
    <row r="257" spans="1:34" ht="15.75" customHeight="1">
      <c r="A257" s="5"/>
      <c r="B257" s="5"/>
      <c r="C257" s="5"/>
      <c r="D257" s="5"/>
      <c r="E257" s="371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</row>
    <row r="258" spans="1:34" ht="15.75" customHeight="1">
      <c r="A258" s="5"/>
      <c r="B258" s="5"/>
      <c r="C258" s="5"/>
      <c r="D258" s="5"/>
      <c r="E258" s="371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</row>
    <row r="259" spans="1:34" ht="15.75" customHeight="1">
      <c r="A259" s="5"/>
      <c r="B259" s="5"/>
      <c r="C259" s="5"/>
      <c r="D259" s="5"/>
      <c r="E259" s="371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</row>
    <row r="260" spans="1:34" ht="15.75" customHeight="1">
      <c r="A260" s="5"/>
      <c r="B260" s="5"/>
      <c r="C260" s="5"/>
      <c r="D260" s="5"/>
      <c r="E260" s="371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</row>
    <row r="261" spans="1:34" ht="15.75" customHeight="1">
      <c r="A261" s="5"/>
      <c r="B261" s="5"/>
      <c r="C261" s="5"/>
      <c r="D261" s="5"/>
      <c r="E261" s="371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</row>
    <row r="262" spans="1:34" ht="15.75" customHeight="1">
      <c r="A262" s="5"/>
      <c r="B262" s="5"/>
      <c r="C262" s="5"/>
      <c r="D262" s="5"/>
      <c r="E262" s="371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</row>
    <row r="263" spans="1:34" ht="15.75" customHeight="1">
      <c r="A263" s="5"/>
      <c r="B263" s="5"/>
      <c r="C263" s="5"/>
      <c r="D263" s="5"/>
      <c r="E263" s="371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</row>
    <row r="264" spans="1:3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</row>
    <row r="265" spans="1:3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</row>
    <row r="266" spans="1:3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</row>
    <row r="267" spans="1:3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</row>
    <row r="268" spans="1:3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</row>
    <row r="269" spans="1:3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</row>
    <row r="270" spans="1:3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</row>
    <row r="271" spans="1:3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</row>
    <row r="272" spans="1:3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</row>
    <row r="273" spans="1:3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</row>
    <row r="274" spans="1:3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</row>
    <row r="275" spans="1:3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</row>
    <row r="276" spans="1:3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</row>
    <row r="277" spans="1:3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</row>
    <row r="278" spans="1:3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</row>
    <row r="279" spans="1:3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</row>
    <row r="280" spans="1:3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</row>
    <row r="281" spans="1:3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</row>
    <row r="282" spans="1:3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</row>
    <row r="283" spans="1:3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</row>
    <row r="284" spans="1:3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</row>
    <row r="285" spans="1:3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</row>
    <row r="286" spans="1:3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</row>
    <row r="287" spans="1:3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</row>
    <row r="288" spans="1:3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</row>
    <row r="289" spans="1:3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</row>
    <row r="290" spans="1:3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</row>
    <row r="291" spans="1:3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</row>
    <row r="292" spans="1:3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</row>
    <row r="293" spans="1:3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</row>
    <row r="294" spans="1:3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</row>
    <row r="295" spans="1:3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</row>
    <row r="296" spans="1:3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</row>
    <row r="297" spans="1:3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</row>
    <row r="298" spans="1:3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</row>
    <row r="299" spans="1:3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</row>
    <row r="952" spans="1:3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</row>
    <row r="953" spans="1:3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</row>
    <row r="954" spans="1:3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</row>
    <row r="955" spans="1:3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</row>
    <row r="956" spans="1:3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</row>
    <row r="957" spans="1:3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</row>
    <row r="958" spans="1:3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</row>
    <row r="959" spans="1:3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</row>
    <row r="960" spans="1:3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</row>
    <row r="961" spans="1:3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</row>
    <row r="962" spans="1:3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</row>
    <row r="963" spans="1:3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</row>
    <row r="964" spans="1:3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</row>
    <row r="965" spans="1:3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</row>
    <row r="966" spans="1:3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</row>
    <row r="967" spans="1:3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</row>
    <row r="968" spans="1:3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</row>
    <row r="969" spans="1:3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</row>
    <row r="970" spans="1:3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</row>
    <row r="971" spans="1:3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</row>
    <row r="972" spans="1:3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</row>
    <row r="973" spans="1:3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</row>
    <row r="974" spans="1:3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</row>
    <row r="975" spans="1:3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</row>
    <row r="976" spans="1:3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</row>
    <row r="977" spans="1:3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</row>
    <row r="978" spans="1:3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</row>
    <row r="979" spans="1:3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</row>
    <row r="980" spans="1:3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</row>
    <row r="981" spans="1:3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</row>
    <row r="982" spans="1:3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</row>
    <row r="983" spans="1:3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</row>
    <row r="984" spans="1:3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</row>
    <row r="985" spans="1:3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</row>
    <row r="986" spans="1:3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</row>
    <row r="987" spans="1:3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</row>
    <row r="988" spans="1:3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</row>
    <row r="989" spans="1:3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</row>
    <row r="990" spans="1:3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</row>
    <row r="991" spans="1:3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</row>
    <row r="992" spans="1:3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</row>
    <row r="993" spans="1:3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</row>
    <row r="994" spans="1:3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</row>
    <row r="995" spans="1:3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</row>
    <row r="996" spans="1:3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</row>
    <row r="997" spans="1:3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</row>
    <row r="998" spans="1:3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</row>
    <row r="999" spans="1:3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</row>
    <row r="1000" spans="1:3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</row>
  </sheetData>
  <mergeCells count="1">
    <mergeCell ref="D1:E1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L983"/>
  <sheetViews>
    <sheetView topLeftCell="A22" zoomScale="95" zoomScaleNormal="95" workbookViewId="0">
      <selection activeCell="O39" sqref="O39"/>
    </sheetView>
  </sheetViews>
  <sheetFormatPr defaultColWidth="14.42578125" defaultRowHeight="15" customHeight="1"/>
  <cols>
    <col min="1" max="1" width="8.7109375" customWidth="1"/>
    <col min="2" max="2" width="4.7109375" customWidth="1"/>
    <col min="3" max="3" width="49" customWidth="1"/>
    <col min="4" max="4" width="9.140625" customWidth="1"/>
    <col min="5" max="18" width="11.140625" customWidth="1"/>
    <col min="19" max="19" width="3.42578125" customWidth="1"/>
    <col min="20" max="20" width="3.7109375" customWidth="1"/>
    <col min="21" max="21" width="23.28515625" customWidth="1"/>
  </cols>
  <sheetData>
    <row r="1" spans="1:26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>
      <c r="A2" s="1"/>
      <c r="B2" s="2"/>
      <c r="C2" s="3" t="s">
        <v>0</v>
      </c>
      <c r="D2" s="974" t="s">
        <v>1</v>
      </c>
      <c r="E2" s="97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1"/>
      <c r="B3" s="4"/>
      <c r="C3" s="5"/>
      <c r="D3" s="6" t="s">
        <v>2</v>
      </c>
      <c r="E3" s="7" t="s">
        <v>3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3.75" customHeight="1">
      <c r="A4" s="1"/>
      <c r="B4" s="8">
        <v>1</v>
      </c>
      <c r="C4" s="9" t="s">
        <v>4</v>
      </c>
      <c r="D4" s="6">
        <v>0</v>
      </c>
      <c r="E4" s="7" t="s">
        <v>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3.75" customHeight="1">
      <c r="A5" s="1"/>
      <c r="B5" s="8">
        <v>2</v>
      </c>
      <c r="C5" s="9" t="s">
        <v>6</v>
      </c>
      <c r="D5" s="6"/>
      <c r="E5" s="7" t="s">
        <v>5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3.75" customHeight="1" thickBot="1">
      <c r="A6" s="1"/>
      <c r="B6" s="10">
        <v>3</v>
      </c>
      <c r="C6" s="11" t="s">
        <v>7</v>
      </c>
      <c r="D6" s="12">
        <v>123.12</v>
      </c>
      <c r="E6" s="13" t="s">
        <v>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>
      <c r="A9" s="14"/>
      <c r="B9" s="15" t="s">
        <v>9</v>
      </c>
      <c r="C9" s="16"/>
      <c r="D9" s="16"/>
      <c r="E9" s="1"/>
      <c r="F9" s="1"/>
      <c r="G9" s="1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>
      <c r="A10" s="14"/>
      <c r="B10" s="17" t="s">
        <v>10</v>
      </c>
      <c r="C10" s="17" t="s">
        <v>11</v>
      </c>
      <c r="D10" s="971" t="s">
        <v>12</v>
      </c>
      <c r="E10" s="972"/>
      <c r="F10" s="972"/>
      <c r="G10" s="973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>
      <c r="A11" s="14"/>
      <c r="B11" s="18">
        <v>1</v>
      </c>
      <c r="C11" s="19" t="s">
        <v>13</v>
      </c>
      <c r="D11" s="971" t="s">
        <v>1681</v>
      </c>
      <c r="E11" s="972"/>
      <c r="F11" s="972"/>
      <c r="G11" s="973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27.75" customHeight="1">
      <c r="A12" s="14"/>
      <c r="B12" s="18">
        <v>2</v>
      </c>
      <c r="C12" s="19" t="s">
        <v>14</v>
      </c>
      <c r="D12" s="971" t="s">
        <v>15</v>
      </c>
      <c r="E12" s="972"/>
      <c r="F12" s="972"/>
      <c r="G12" s="973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>
      <c r="A13" s="14"/>
      <c r="B13" s="18">
        <v>3</v>
      </c>
      <c r="C13" s="19" t="s">
        <v>16</v>
      </c>
      <c r="D13" s="971" t="s">
        <v>17</v>
      </c>
      <c r="E13" s="972"/>
      <c r="F13" s="972"/>
      <c r="G13" s="973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>
      <c r="A14" s="14"/>
      <c r="B14" s="18">
        <v>4</v>
      </c>
      <c r="C14" s="19" t="s">
        <v>18</v>
      </c>
      <c r="D14" s="971" t="s">
        <v>19</v>
      </c>
      <c r="E14" s="972"/>
      <c r="F14" s="972"/>
      <c r="G14" s="973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25.5">
      <c r="A15" s="14"/>
      <c r="B15" s="18">
        <v>5</v>
      </c>
      <c r="C15" s="19" t="s">
        <v>20</v>
      </c>
      <c r="D15" s="971" t="s">
        <v>21</v>
      </c>
      <c r="E15" s="972"/>
      <c r="F15" s="972"/>
      <c r="G15" s="973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>
      <c r="A16" s="14"/>
      <c r="B16" s="18">
        <v>6</v>
      </c>
      <c r="C16" s="19" t="s">
        <v>22</v>
      </c>
      <c r="D16" s="971" t="s">
        <v>23</v>
      </c>
      <c r="E16" s="972"/>
      <c r="F16" s="972"/>
      <c r="G16" s="973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38">
      <c r="A17" s="14"/>
      <c r="B17" s="20"/>
      <c r="C17" s="21"/>
      <c r="D17" s="16"/>
      <c r="E17" s="16"/>
      <c r="F17" s="16"/>
      <c r="G17" s="16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38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484"/>
      <c r="AD18" s="485"/>
      <c r="AE18" s="485"/>
      <c r="AF18" s="485"/>
      <c r="AG18" s="485"/>
      <c r="AH18" s="485"/>
      <c r="AI18" s="485"/>
      <c r="AJ18" s="485"/>
    </row>
    <row r="19" spans="1:38">
      <c r="A19" s="22" t="s">
        <v>24</v>
      </c>
      <c r="B19" s="23" t="s">
        <v>25</v>
      </c>
      <c r="C19" s="24"/>
      <c r="D19" s="24"/>
      <c r="E19" s="24"/>
      <c r="F19" s="24"/>
      <c r="G19" s="24"/>
      <c r="H19" s="24"/>
      <c r="I19" s="24"/>
      <c r="J19" s="24"/>
      <c r="K19" s="24"/>
      <c r="L19" s="692" t="s">
        <v>1611</v>
      </c>
      <c r="M19" s="1"/>
      <c r="N19" s="1"/>
      <c r="O19" s="1"/>
      <c r="P19" s="1"/>
      <c r="Q19" s="1"/>
      <c r="R19" s="1"/>
      <c r="S19" s="14"/>
      <c r="T19" s="486" t="s">
        <v>25</v>
      </c>
      <c r="U19" s="484"/>
      <c r="V19" s="484"/>
      <c r="W19" s="484"/>
      <c r="X19" s="484"/>
      <c r="Y19" s="484"/>
      <c r="Z19" s="484"/>
      <c r="AA19" s="484"/>
      <c r="AB19" s="484"/>
      <c r="AC19" s="487"/>
      <c r="AD19" s="487"/>
      <c r="AE19" s="487"/>
      <c r="AF19" s="487"/>
      <c r="AG19" s="487"/>
      <c r="AH19" s="487"/>
      <c r="AI19" s="487"/>
      <c r="AJ19" s="487"/>
      <c r="AK19" s="484"/>
    </row>
    <row r="20" spans="1:38">
      <c r="A20" s="25"/>
      <c r="B20" s="26" t="s">
        <v>10</v>
      </c>
      <c r="C20" s="27" t="s">
        <v>12</v>
      </c>
      <c r="D20" s="26" t="s">
        <v>26</v>
      </c>
      <c r="E20" s="26">
        <v>2017</v>
      </c>
      <c r="F20" s="26">
        <v>2018</v>
      </c>
      <c r="G20" s="26">
        <v>2019</v>
      </c>
      <c r="H20" s="26">
        <v>2020</v>
      </c>
      <c r="I20" s="26">
        <v>2021</v>
      </c>
      <c r="J20" s="26">
        <v>2022</v>
      </c>
      <c r="K20" s="39">
        <v>2023</v>
      </c>
      <c r="L20" s="479">
        <v>2024</v>
      </c>
      <c r="M20" s="479">
        <v>2025</v>
      </c>
      <c r="N20" s="479">
        <v>2026</v>
      </c>
      <c r="O20" s="479">
        <v>2027</v>
      </c>
      <c r="P20" s="479">
        <v>2028</v>
      </c>
      <c r="Q20" s="479">
        <v>2029</v>
      </c>
      <c r="R20" s="479">
        <v>2030</v>
      </c>
      <c r="S20" s="14"/>
      <c r="T20" s="479" t="s">
        <v>10</v>
      </c>
      <c r="U20" s="488" t="s">
        <v>12</v>
      </c>
      <c r="V20" s="488" t="s">
        <v>26</v>
      </c>
      <c r="W20" s="488">
        <v>2017</v>
      </c>
      <c r="X20" s="488">
        <v>2018</v>
      </c>
      <c r="Y20" s="488">
        <v>2019</v>
      </c>
      <c r="Z20" s="488">
        <v>2020</v>
      </c>
      <c r="AA20" s="488">
        <v>2021</v>
      </c>
      <c r="AB20" s="488">
        <v>2022</v>
      </c>
      <c r="AC20" s="488">
        <v>2023</v>
      </c>
      <c r="AD20" s="488">
        <v>2024</v>
      </c>
      <c r="AE20" s="489">
        <v>2025</v>
      </c>
      <c r="AF20" s="489">
        <v>2026</v>
      </c>
      <c r="AG20" s="489">
        <v>2027</v>
      </c>
      <c r="AH20" s="489">
        <v>2028</v>
      </c>
      <c r="AI20" s="489">
        <v>2029</v>
      </c>
      <c r="AJ20" s="489">
        <v>2030</v>
      </c>
    </row>
    <row r="21" spans="1:38" ht="25.5">
      <c r="A21" s="25"/>
      <c r="B21" s="26">
        <v>1</v>
      </c>
      <c r="C21" s="28" t="s">
        <v>27</v>
      </c>
      <c r="D21" s="29" t="s">
        <v>28</v>
      </c>
      <c r="E21" s="26">
        <v>31861</v>
      </c>
      <c r="F21" s="26">
        <v>31503</v>
      </c>
      <c r="G21" s="26">
        <v>31169</v>
      </c>
      <c r="H21" s="26">
        <v>30786</v>
      </c>
      <c r="I21" s="26">
        <v>29256</v>
      </c>
      <c r="J21" s="26">
        <v>29122</v>
      </c>
      <c r="K21" s="39">
        <v>28327</v>
      </c>
      <c r="L21" s="502">
        <v>27821</v>
      </c>
      <c r="M21" s="502">
        <v>27203.964285714319</v>
      </c>
      <c r="N21" s="502">
        <v>26586.928571428405</v>
      </c>
      <c r="O21" s="502">
        <v>25969.892857142957</v>
      </c>
      <c r="P21" s="502">
        <v>25352.857142857043</v>
      </c>
      <c r="Q21" s="502">
        <v>24735.821428571362</v>
      </c>
      <c r="R21" s="502">
        <v>24118.785714285681</v>
      </c>
      <c r="S21" s="14"/>
      <c r="T21" s="479">
        <v>1</v>
      </c>
      <c r="U21" s="490" t="s">
        <v>1616</v>
      </c>
      <c r="V21" s="479" t="s">
        <v>70</v>
      </c>
      <c r="W21" s="503">
        <v>31.861000000000001</v>
      </c>
      <c r="X21" s="503">
        <v>31.503</v>
      </c>
      <c r="Y21" s="503">
        <v>31.169</v>
      </c>
      <c r="Z21" s="503">
        <v>30.786000000000001</v>
      </c>
      <c r="AA21" s="503">
        <v>29.256</v>
      </c>
      <c r="AB21" s="503">
        <v>29.122</v>
      </c>
      <c r="AC21" s="503">
        <v>28.327000000000002</v>
      </c>
      <c r="AD21" s="503">
        <v>27.821000000000002</v>
      </c>
      <c r="AE21" s="503">
        <v>27.203964285714321</v>
      </c>
      <c r="AF21" s="503">
        <v>26.586928571428405</v>
      </c>
      <c r="AG21" s="503">
        <v>25.969892857142955</v>
      </c>
      <c r="AH21" s="503">
        <v>25.352857142857044</v>
      </c>
      <c r="AI21" s="503">
        <v>24.735821428571363</v>
      </c>
      <c r="AJ21" s="503">
        <v>24.118785714285682</v>
      </c>
      <c r="AK21" s="492">
        <v>-0.17559523809523919</v>
      </c>
      <c r="AL21" s="487">
        <v>-5.1372142857143182</v>
      </c>
    </row>
    <row r="22" spans="1:38" ht="38.25">
      <c r="A22" s="25"/>
      <c r="B22" s="26">
        <v>2</v>
      </c>
      <c r="C22" s="28" t="s">
        <v>29</v>
      </c>
      <c r="D22" s="29" t="s">
        <v>30</v>
      </c>
      <c r="E22" s="26">
        <v>742</v>
      </c>
      <c r="F22" s="30">
        <v>704</v>
      </c>
      <c r="G22" s="26">
        <v>711</v>
      </c>
      <c r="H22" s="26">
        <v>699</v>
      </c>
      <c r="I22" s="26">
        <v>690</v>
      </c>
      <c r="J22" s="26">
        <v>672</v>
      </c>
      <c r="K22" s="39">
        <v>8902</v>
      </c>
      <c r="L22" s="502">
        <v>8069</v>
      </c>
      <c r="M22" s="502">
        <v>6826.853571428871</v>
      </c>
      <c r="N22" s="502">
        <v>7510.7914285716606</v>
      </c>
      <c r="O22" s="502">
        <v>8152.2009857143275</v>
      </c>
      <c r="P22" s="502">
        <v>8756.6305745453574</v>
      </c>
      <c r="Q22" s="502">
        <v>9328.5606907402635</v>
      </c>
      <c r="R22" s="502">
        <v>9871.6665077513553</v>
      </c>
      <c r="S22" s="14"/>
      <c r="T22" s="479">
        <v>2</v>
      </c>
      <c r="U22" s="490" t="s">
        <v>1617</v>
      </c>
      <c r="V22" s="479" t="s">
        <v>70</v>
      </c>
      <c r="W22" s="503">
        <v>0.74199999999999999</v>
      </c>
      <c r="X22" s="503">
        <v>0.70399999999999996</v>
      </c>
      <c r="Y22" s="503">
        <v>0.71099999999999997</v>
      </c>
      <c r="Z22" s="503">
        <v>0.69899999999999995</v>
      </c>
      <c r="AA22" s="503">
        <v>0.69</v>
      </c>
      <c r="AB22" s="503">
        <v>0.67200000000000004</v>
      </c>
      <c r="AC22" s="503">
        <v>8.9019999999999992</v>
      </c>
      <c r="AD22" s="503">
        <v>8.0690000000000008</v>
      </c>
      <c r="AE22" s="503">
        <v>6.8268535714288712</v>
      </c>
      <c r="AF22" s="503">
        <v>7.510791428571661</v>
      </c>
      <c r="AG22" s="503">
        <v>8.1522009857143267</v>
      </c>
      <c r="AH22" s="503">
        <v>8.7566305745453565</v>
      </c>
      <c r="AI22" s="503">
        <v>9.3285606907402627</v>
      </c>
      <c r="AJ22" s="503">
        <v>9.871666507751355</v>
      </c>
    </row>
    <row r="23" spans="1:38">
      <c r="A23" s="25"/>
      <c r="B23" s="26">
        <v>3</v>
      </c>
      <c r="C23" s="28" t="s">
        <v>31</v>
      </c>
      <c r="D23" s="26" t="s">
        <v>32</v>
      </c>
      <c r="E23" s="31">
        <v>15911</v>
      </c>
      <c r="F23" s="31">
        <v>15911</v>
      </c>
      <c r="G23" s="31">
        <v>15911</v>
      </c>
      <c r="H23" s="31">
        <v>15911</v>
      </c>
      <c r="I23" s="31">
        <v>15911</v>
      </c>
      <c r="J23" s="31">
        <v>15911</v>
      </c>
      <c r="K23" s="500">
        <v>15911</v>
      </c>
      <c r="L23" s="481"/>
      <c r="M23" s="481"/>
      <c r="N23" s="481"/>
      <c r="O23" s="481"/>
      <c r="P23" s="481"/>
      <c r="Q23" s="481"/>
      <c r="R23" s="481"/>
      <c r="S23" s="14"/>
      <c r="T23" s="479">
        <v>3</v>
      </c>
      <c r="U23" s="490"/>
      <c r="V23" s="479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</row>
    <row r="24" spans="1:38" ht="38.25">
      <c r="A24" s="25"/>
      <c r="B24" s="26">
        <v>4</v>
      </c>
      <c r="C24" s="28" t="s">
        <v>33</v>
      </c>
      <c r="D24" s="26" t="s">
        <v>30</v>
      </c>
      <c r="E24" s="32">
        <v>141.75</v>
      </c>
      <c r="F24" s="33">
        <v>142.75</v>
      </c>
      <c r="G24" s="33">
        <v>142.75</v>
      </c>
      <c r="H24" s="33">
        <v>143.75</v>
      </c>
      <c r="I24" s="33">
        <v>125.5</v>
      </c>
      <c r="J24" s="33">
        <v>125.25</v>
      </c>
      <c r="K24" s="501">
        <v>123.25</v>
      </c>
      <c r="L24" s="481"/>
      <c r="M24" s="481"/>
      <c r="N24" s="481"/>
      <c r="O24" s="481"/>
      <c r="P24" s="481"/>
      <c r="Q24" s="481"/>
      <c r="R24" s="481"/>
      <c r="S24" s="14"/>
      <c r="T24" s="479">
        <v>4</v>
      </c>
      <c r="U24" s="490" t="s">
        <v>1614</v>
      </c>
      <c r="V24" s="479"/>
      <c r="W24" s="493"/>
      <c r="X24" s="493"/>
      <c r="Y24" s="493"/>
      <c r="Z24" s="493"/>
      <c r="AA24" s="494">
        <v>29.256</v>
      </c>
      <c r="AB24" s="494">
        <v>29.122</v>
      </c>
      <c r="AC24" s="495">
        <v>28.327000000000002</v>
      </c>
      <c r="AD24" s="495">
        <v>27.821000000000002</v>
      </c>
      <c r="AE24" s="495">
        <v>27.203964285714321</v>
      </c>
      <c r="AF24" s="495">
        <v>26.586928571428405</v>
      </c>
      <c r="AG24" s="495">
        <v>25.969892857142955</v>
      </c>
      <c r="AH24" s="495">
        <v>25.352857142857044</v>
      </c>
      <c r="AI24" s="495">
        <v>24.735821428571363</v>
      </c>
      <c r="AJ24" s="495">
        <v>24.118785714285682</v>
      </c>
      <c r="AK24" s="492"/>
    </row>
    <row r="25" spans="1:38" ht="38.25">
      <c r="A25" s="25"/>
      <c r="B25" s="26">
        <v>5</v>
      </c>
      <c r="C25" s="28" t="s">
        <v>34</v>
      </c>
      <c r="D25" s="26" t="s">
        <v>30</v>
      </c>
      <c r="E25" s="26">
        <v>1</v>
      </c>
      <c r="F25" s="26">
        <v>1</v>
      </c>
      <c r="G25" s="26">
        <v>1</v>
      </c>
      <c r="H25" s="26">
        <v>1</v>
      </c>
      <c r="I25" s="26">
        <v>1</v>
      </c>
      <c r="J25" s="26">
        <v>1</v>
      </c>
      <c r="K25" s="39">
        <v>1</v>
      </c>
      <c r="L25" s="481"/>
      <c r="M25" s="481"/>
      <c r="N25" s="481"/>
      <c r="O25" s="481"/>
      <c r="P25" s="481"/>
      <c r="Q25" s="481"/>
      <c r="R25" s="481"/>
      <c r="S25" s="14"/>
      <c r="T25" s="479">
        <v>5</v>
      </c>
      <c r="U25" s="490" t="s">
        <v>1615</v>
      </c>
      <c r="V25" s="479" t="s">
        <v>70</v>
      </c>
      <c r="W25" s="496">
        <v>32.603000000000002</v>
      </c>
      <c r="X25" s="496">
        <v>32.207000000000001</v>
      </c>
      <c r="Y25" s="496">
        <v>31.88</v>
      </c>
      <c r="Z25" s="496">
        <v>31.485000000000003</v>
      </c>
      <c r="AA25" s="496">
        <v>29.946000000000002</v>
      </c>
      <c r="AB25" s="496">
        <v>29.794</v>
      </c>
      <c r="AC25" s="496">
        <v>37.228999999999999</v>
      </c>
      <c r="AD25" s="496">
        <v>35.89</v>
      </c>
      <c r="AE25" s="496">
        <v>34.030817857143191</v>
      </c>
      <c r="AF25" s="496">
        <v>34.097720000000066</v>
      </c>
      <c r="AG25" s="496">
        <v>34.122093842857282</v>
      </c>
      <c r="AH25" s="496">
        <v>34.109487717402402</v>
      </c>
      <c r="AI25" s="496">
        <v>34.064382119311624</v>
      </c>
      <c r="AJ25" s="496">
        <v>33.990452222037035</v>
      </c>
      <c r="AK25" s="492">
        <v>0.13505817878972262</v>
      </c>
    </row>
    <row r="26" spans="1:38" ht="15.75" customHeight="1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"/>
      <c r="M26" s="693">
        <v>0.1</v>
      </c>
      <c r="N26" s="693">
        <v>0.1</v>
      </c>
      <c r="O26" s="693">
        <v>0.1</v>
      </c>
      <c r="P26" s="693">
        <v>0.1</v>
      </c>
      <c r="Q26" s="693">
        <v>0.1</v>
      </c>
      <c r="R26" s="693">
        <v>0.1</v>
      </c>
      <c r="S26" s="14"/>
      <c r="T26" s="14"/>
      <c r="U26" s="14"/>
      <c r="V26" s="14"/>
      <c r="W26" s="14"/>
      <c r="X26" s="497"/>
      <c r="Y26" s="497"/>
      <c r="Z26" s="497"/>
      <c r="AA26" s="497"/>
      <c r="AB26" s="497"/>
      <c r="AC26" s="497"/>
      <c r="AD26" s="497"/>
      <c r="AE26" s="497"/>
      <c r="AF26" s="497"/>
      <c r="AG26" s="497"/>
      <c r="AH26" s="497"/>
      <c r="AI26" s="497"/>
      <c r="AJ26" s="497"/>
    </row>
    <row r="27" spans="1:38" ht="15.75" customHeight="1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401"/>
      <c r="AJ27" s="497">
        <v>0.11898789094117711</v>
      </c>
    </row>
    <row r="28" spans="1:38" ht="15.75" customHeight="1">
      <c r="A28" s="22" t="s">
        <v>35</v>
      </c>
      <c r="B28" s="23" t="s">
        <v>36</v>
      </c>
      <c r="C28" s="24"/>
      <c r="D28" s="24"/>
      <c r="E28" s="24"/>
      <c r="F28" s="24"/>
      <c r="G28" s="24"/>
      <c r="H28" s="24"/>
      <c r="I28" s="24"/>
      <c r="J28" s="24"/>
      <c r="K28" s="24"/>
      <c r="L28" s="1"/>
      <c r="M28" s="1"/>
      <c r="N28" s="1"/>
      <c r="O28" s="1"/>
      <c r="P28" s="1"/>
      <c r="Q28" s="1"/>
      <c r="R28" s="1"/>
      <c r="S28" s="14"/>
      <c r="T28" s="14"/>
      <c r="AA28" s="480"/>
    </row>
    <row r="29" spans="1:38" ht="15.75" customHeight="1">
      <c r="A29" s="34"/>
      <c r="B29" s="26" t="s">
        <v>10</v>
      </c>
      <c r="C29" s="27" t="s">
        <v>12</v>
      </c>
      <c r="D29" s="26" t="s">
        <v>26</v>
      </c>
      <c r="E29" s="26">
        <v>2017</v>
      </c>
      <c r="F29" s="26">
        <v>2018</v>
      </c>
      <c r="G29" s="26">
        <v>2019</v>
      </c>
      <c r="H29" s="26">
        <v>2020</v>
      </c>
      <c r="I29" s="26">
        <v>2021</v>
      </c>
      <c r="J29" s="26">
        <v>2022</v>
      </c>
      <c r="K29" s="26">
        <v>2023</v>
      </c>
      <c r="L29" s="1"/>
      <c r="M29" s="1"/>
      <c r="N29" s="1"/>
      <c r="O29" s="1"/>
      <c r="P29" s="1"/>
      <c r="Q29" s="1"/>
      <c r="R29" s="1"/>
      <c r="S29" s="14"/>
      <c r="U29" s="498" t="s">
        <v>1613</v>
      </c>
      <c r="W29" s="499">
        <v>32.603000000000002</v>
      </c>
      <c r="X29" s="499">
        <v>32.207000000000001</v>
      </c>
      <c r="Y29" s="499">
        <v>31.88</v>
      </c>
      <c r="Z29" s="499">
        <v>31.485000000000003</v>
      </c>
      <c r="AA29" s="401">
        <v>29.946000000000002</v>
      </c>
      <c r="AB29" s="401">
        <v>29.794</v>
      </c>
      <c r="AC29" s="401">
        <v>37.228999999999999</v>
      </c>
      <c r="AD29" s="401">
        <v>35.89</v>
      </c>
      <c r="AE29" s="401">
        <v>34.030817857143191</v>
      </c>
      <c r="AF29" s="401">
        <v>34.097720000000066</v>
      </c>
      <c r="AG29" s="401">
        <v>34.122093842857282</v>
      </c>
      <c r="AH29" s="401">
        <v>34.109487717402402</v>
      </c>
      <c r="AI29" s="401">
        <v>34.064382119311624</v>
      </c>
      <c r="AJ29" s="401">
        <v>33.990452222037035</v>
      </c>
      <c r="AK29" s="492">
        <v>0.13505817878972262</v>
      </c>
    </row>
    <row r="30" spans="1:38" ht="27" customHeight="1">
      <c r="A30" s="25"/>
      <c r="B30" s="26">
        <v>1</v>
      </c>
      <c r="C30" s="28" t="s">
        <v>37</v>
      </c>
      <c r="D30" s="26" t="s">
        <v>38</v>
      </c>
      <c r="E30" s="31">
        <v>282.923</v>
      </c>
      <c r="F30" s="31">
        <v>315.43900000000002</v>
      </c>
      <c r="G30" s="31">
        <v>271.14100000000002</v>
      </c>
      <c r="H30" s="31">
        <v>203.59399999999999</v>
      </c>
      <c r="I30" s="31">
        <v>261.60000000000002</v>
      </c>
      <c r="J30" s="31">
        <v>224.8</v>
      </c>
      <c r="K30" s="31">
        <v>323.7</v>
      </c>
      <c r="L30" s="1"/>
      <c r="M30" s="1"/>
      <c r="N30" s="1"/>
      <c r="O30" s="1"/>
      <c r="P30" s="1"/>
      <c r="Q30" s="1"/>
      <c r="R30" s="1"/>
      <c r="S30" s="14"/>
      <c r="T30" s="14"/>
      <c r="AJ30" s="482">
        <v>0.13505817878972262</v>
      </c>
    </row>
    <row r="31" spans="1:38" ht="24" customHeight="1">
      <c r="A31" s="25"/>
      <c r="B31" s="35" t="s">
        <v>39</v>
      </c>
      <c r="C31" s="36" t="s">
        <v>40</v>
      </c>
      <c r="D31" s="26" t="s">
        <v>38</v>
      </c>
      <c r="E31" s="31">
        <v>68.542000000000002</v>
      </c>
      <c r="F31" s="31">
        <v>80.078999999999994</v>
      </c>
      <c r="G31" s="31">
        <v>88.644999999999996</v>
      </c>
      <c r="H31" s="31">
        <v>102.40900000000001</v>
      </c>
      <c r="I31" s="31">
        <v>138.30000000000001</v>
      </c>
      <c r="J31" s="31">
        <v>135.80000000000001</v>
      </c>
      <c r="K31" s="31">
        <v>201.4</v>
      </c>
      <c r="L31" s="1"/>
      <c r="M31" s="1"/>
      <c r="N31" s="1"/>
      <c r="O31" s="1"/>
      <c r="P31" s="1"/>
      <c r="Q31" s="1"/>
      <c r="R31" s="1"/>
      <c r="S31" s="14"/>
      <c r="AC31" s="499">
        <v>28.327000000000002</v>
      </c>
      <c r="AD31" s="499"/>
    </row>
    <row r="32" spans="1:38" ht="24" customHeight="1">
      <c r="A32" s="25"/>
      <c r="B32" s="35" t="s">
        <v>41</v>
      </c>
      <c r="C32" s="36" t="s">
        <v>42</v>
      </c>
      <c r="D32" s="26" t="s">
        <v>38</v>
      </c>
      <c r="E32" s="31">
        <v>214.381</v>
      </c>
      <c r="F32" s="31">
        <v>237.91399999999999</v>
      </c>
      <c r="G32" s="31">
        <v>178.1</v>
      </c>
      <c r="H32" s="31">
        <v>97.387</v>
      </c>
      <c r="I32" s="31">
        <v>123.3</v>
      </c>
      <c r="J32" s="31">
        <v>89</v>
      </c>
      <c r="K32" s="31">
        <v>122.3</v>
      </c>
      <c r="L32" s="1"/>
      <c r="M32" s="1"/>
      <c r="N32" s="1"/>
      <c r="O32" s="1"/>
      <c r="P32" s="1"/>
      <c r="Q32" s="1"/>
      <c r="R32" s="1"/>
      <c r="S32" s="14"/>
      <c r="U32" s="14"/>
      <c r="V32" s="14"/>
      <c r="W32" s="14"/>
      <c r="X32" s="14"/>
      <c r="Y32" s="14"/>
      <c r="Z32" s="14"/>
      <c r="AC32" s="482">
        <v>0.31425848130758638</v>
      </c>
    </row>
    <row r="33" spans="1:26" ht="28.5" customHeight="1">
      <c r="A33" s="25"/>
      <c r="B33" s="26">
        <v>2</v>
      </c>
      <c r="C33" s="28" t="s">
        <v>43</v>
      </c>
      <c r="D33" s="26" t="s">
        <v>38</v>
      </c>
      <c r="E33" s="31">
        <v>280.63400000000001</v>
      </c>
      <c r="F33" s="31">
        <v>308.59300000000002</v>
      </c>
      <c r="G33" s="31">
        <v>261.47399999999999</v>
      </c>
      <c r="H33" s="31">
        <v>184.59700000000001</v>
      </c>
      <c r="I33" s="31">
        <v>213.5</v>
      </c>
      <c r="J33" s="31">
        <v>211.3</v>
      </c>
      <c r="K33" s="31">
        <v>238.1</v>
      </c>
      <c r="L33" s="1"/>
      <c r="M33" s="1"/>
      <c r="N33" s="1"/>
      <c r="O33" s="1"/>
      <c r="P33" s="1"/>
      <c r="Q33" s="1"/>
      <c r="R33" s="1"/>
      <c r="S33" s="14"/>
      <c r="T33" s="14"/>
      <c r="U33" s="14"/>
      <c r="V33" s="14"/>
      <c r="W33" s="14"/>
      <c r="X33" s="14"/>
      <c r="Y33" s="14"/>
      <c r="Z33" s="14"/>
    </row>
    <row r="34" spans="1:26" ht="24" customHeight="1">
      <c r="A34" s="25"/>
      <c r="B34" s="35" t="s">
        <v>44</v>
      </c>
      <c r="C34" s="36" t="s">
        <v>45</v>
      </c>
      <c r="D34" s="26" t="s">
        <v>38</v>
      </c>
      <c r="E34" s="31">
        <v>280.63400000000001</v>
      </c>
      <c r="F34" s="31">
        <v>308.59300000000002</v>
      </c>
      <c r="G34" s="31">
        <v>261.47399999999999</v>
      </c>
      <c r="H34" s="31">
        <v>184.59700000000001</v>
      </c>
      <c r="I34" s="31">
        <v>213.5</v>
      </c>
      <c r="J34" s="31">
        <v>211.3</v>
      </c>
      <c r="K34" s="31">
        <v>238.1</v>
      </c>
      <c r="L34" s="1"/>
      <c r="M34" s="1"/>
      <c r="N34" s="1"/>
      <c r="O34" s="1"/>
      <c r="P34" s="1"/>
      <c r="Q34" s="1"/>
      <c r="R34" s="1"/>
      <c r="S34" s="14"/>
      <c r="T34" s="14"/>
      <c r="U34" s="14"/>
      <c r="V34" s="14"/>
      <c r="W34" s="14"/>
      <c r="X34" s="14"/>
      <c r="Y34" s="14"/>
      <c r="Z34" s="14"/>
    </row>
    <row r="35" spans="1:26" ht="24" customHeight="1">
      <c r="A35" s="25"/>
      <c r="B35" s="35" t="s">
        <v>46</v>
      </c>
      <c r="C35" s="36" t="s">
        <v>47</v>
      </c>
      <c r="D35" s="26" t="s">
        <v>38</v>
      </c>
      <c r="E35" s="26" t="s">
        <v>5</v>
      </c>
      <c r="F35" s="26" t="s">
        <v>5</v>
      </c>
      <c r="G35" s="26" t="s">
        <v>5</v>
      </c>
      <c r="H35" s="26" t="s">
        <v>5</v>
      </c>
      <c r="I35" s="26" t="s">
        <v>5</v>
      </c>
      <c r="J35" s="26" t="s">
        <v>5</v>
      </c>
      <c r="K35" s="26" t="s">
        <v>5</v>
      </c>
      <c r="L35" s="1"/>
      <c r="M35" s="1"/>
      <c r="N35" s="1"/>
      <c r="O35" s="1"/>
      <c r="P35" s="1"/>
      <c r="Q35" s="1"/>
      <c r="R35" s="1"/>
      <c r="S35" s="14"/>
      <c r="T35" s="14"/>
      <c r="U35" s="14"/>
      <c r="V35" s="14"/>
      <c r="W35" s="14"/>
      <c r="X35" s="14"/>
      <c r="Y35" s="14"/>
      <c r="Z35" s="14"/>
    </row>
    <row r="36" spans="1:26" ht="28.5" customHeight="1">
      <c r="A36" s="25"/>
      <c r="B36" s="26">
        <v>3</v>
      </c>
      <c r="C36" s="28" t="s">
        <v>48</v>
      </c>
      <c r="D36" s="26" t="s">
        <v>38</v>
      </c>
      <c r="E36" s="26">
        <v>24.690999999999999</v>
      </c>
      <c r="F36" s="26">
        <v>42.500999999999998</v>
      </c>
      <c r="G36" s="26">
        <v>40.868000000000002</v>
      </c>
      <c r="H36" s="26">
        <v>37.799999999999997</v>
      </c>
      <c r="I36" s="37">
        <v>60.8</v>
      </c>
      <c r="J36" s="37">
        <v>18.2</v>
      </c>
      <c r="K36" s="37">
        <v>88.1</v>
      </c>
      <c r="L36" s="1"/>
      <c r="M36" s="1"/>
      <c r="N36" s="1"/>
      <c r="O36" s="1"/>
      <c r="P36" s="1"/>
      <c r="Q36" s="1"/>
      <c r="R36" s="1"/>
      <c r="S36" s="14"/>
      <c r="T36" s="14"/>
      <c r="U36" s="14"/>
      <c r="V36" s="14"/>
      <c r="W36" s="14"/>
      <c r="X36" s="14"/>
      <c r="Y36" s="14"/>
      <c r="Z36" s="14"/>
    </row>
    <row r="37" spans="1:26" ht="24" customHeight="1">
      <c r="A37" s="25"/>
      <c r="B37" s="35" t="s">
        <v>49</v>
      </c>
      <c r="C37" s="36" t="s">
        <v>50</v>
      </c>
      <c r="D37" s="26" t="s">
        <v>38</v>
      </c>
      <c r="E37" s="26">
        <v>11.664999999999999</v>
      </c>
      <c r="F37" s="26">
        <v>9.3190000000000008</v>
      </c>
      <c r="G37" s="26">
        <v>8.7490000000000006</v>
      </c>
      <c r="H37" s="26">
        <v>6.3109999999999999</v>
      </c>
      <c r="I37" s="37">
        <v>8.9</v>
      </c>
      <c r="J37" s="37">
        <v>5.7</v>
      </c>
      <c r="K37" s="37">
        <v>11.1</v>
      </c>
      <c r="L37" s="1"/>
      <c r="M37" s="1"/>
      <c r="N37" s="1"/>
      <c r="O37" s="1"/>
      <c r="P37" s="1"/>
      <c r="Q37" s="1"/>
      <c r="R37" s="1"/>
      <c r="S37" s="14"/>
      <c r="T37" s="14"/>
      <c r="U37" s="14"/>
      <c r="V37" s="14"/>
      <c r="W37" s="14"/>
      <c r="X37" s="14"/>
      <c r="Y37" s="14"/>
      <c r="Z37" s="14"/>
    </row>
    <row r="38" spans="1:26" ht="24" customHeight="1">
      <c r="A38" s="25"/>
      <c r="B38" s="35" t="s">
        <v>51</v>
      </c>
      <c r="C38" s="36" t="s">
        <v>52</v>
      </c>
      <c r="D38" s="26" t="s">
        <v>38</v>
      </c>
      <c r="E38" s="31">
        <v>13.3</v>
      </c>
      <c r="F38" s="31">
        <v>32.799999999999997</v>
      </c>
      <c r="G38" s="31">
        <v>30.777000000000001</v>
      </c>
      <c r="H38" s="31">
        <v>31.7</v>
      </c>
      <c r="I38" s="38">
        <v>51.9</v>
      </c>
      <c r="J38" s="38">
        <v>12.5</v>
      </c>
      <c r="K38" s="38">
        <v>77</v>
      </c>
      <c r="L38" s="1"/>
      <c r="M38" s="1"/>
      <c r="N38" s="1"/>
      <c r="O38" s="1"/>
      <c r="P38" s="1"/>
      <c r="Q38" s="1"/>
      <c r="R38" s="1"/>
      <c r="S38" s="14"/>
      <c r="T38" s="14"/>
      <c r="U38" s="14"/>
      <c r="V38" s="14"/>
      <c r="W38" s="14"/>
      <c r="X38" s="14"/>
      <c r="Y38" s="14"/>
      <c r="Z38" s="14"/>
    </row>
    <row r="39" spans="1:26" ht="27.75" customHeight="1">
      <c r="A39" s="25"/>
      <c r="B39" s="26">
        <v>4</v>
      </c>
      <c r="C39" s="28" t="s">
        <v>53</v>
      </c>
      <c r="D39" s="26" t="s">
        <v>38</v>
      </c>
      <c r="E39" s="31">
        <v>12.875999999999999</v>
      </c>
      <c r="F39" s="31">
        <v>12.429</v>
      </c>
      <c r="G39" s="31">
        <v>14.04307</v>
      </c>
      <c r="H39" s="31">
        <v>10.43107</v>
      </c>
      <c r="I39" s="31">
        <v>15.8</v>
      </c>
      <c r="J39" s="31">
        <v>26.17</v>
      </c>
      <c r="K39" s="31">
        <v>21.4</v>
      </c>
      <c r="L39" s="1"/>
      <c r="M39" s="1"/>
      <c r="N39" s="1"/>
      <c r="O39" s="1"/>
      <c r="P39" s="1"/>
      <c r="Q39" s="1"/>
      <c r="R39" s="1"/>
      <c r="S39" s="14"/>
      <c r="T39" s="14"/>
      <c r="U39" s="14"/>
      <c r="V39" s="14"/>
      <c r="W39" s="14"/>
      <c r="X39" s="14"/>
      <c r="Y39" s="14"/>
      <c r="Z39" s="14"/>
    </row>
    <row r="40" spans="1:26" ht="24" customHeight="1">
      <c r="A40" s="25"/>
      <c r="B40" s="35" t="s">
        <v>54</v>
      </c>
      <c r="C40" s="36" t="s">
        <v>55</v>
      </c>
      <c r="D40" s="26" t="s">
        <v>38</v>
      </c>
      <c r="E40" s="26">
        <v>10.186999999999999</v>
      </c>
      <c r="F40" s="26">
        <v>9.3420000000000005</v>
      </c>
      <c r="G40" s="26">
        <v>10.465999999999999</v>
      </c>
      <c r="H40" s="26">
        <v>7.2910000000000004</v>
      </c>
      <c r="I40" s="26">
        <v>11.154</v>
      </c>
      <c r="J40" s="26">
        <v>19.135000000000002</v>
      </c>
      <c r="K40" s="26">
        <v>15.481</v>
      </c>
      <c r="L40" s="1"/>
      <c r="M40" s="1"/>
      <c r="N40" s="1"/>
      <c r="O40" s="1"/>
      <c r="P40" s="1"/>
      <c r="Q40" s="1"/>
      <c r="R40" s="1"/>
      <c r="S40" s="14"/>
      <c r="T40" s="14"/>
      <c r="U40" s="14"/>
      <c r="V40" s="14"/>
      <c r="W40" s="14"/>
      <c r="X40" s="14"/>
      <c r="Y40" s="14"/>
      <c r="Z40" s="14"/>
    </row>
    <row r="41" spans="1:26" ht="24" customHeight="1">
      <c r="A41" s="25"/>
      <c r="B41" s="35" t="s">
        <v>56</v>
      </c>
      <c r="C41" s="36" t="s">
        <v>57</v>
      </c>
      <c r="D41" s="26" t="s">
        <v>38</v>
      </c>
      <c r="E41" s="26">
        <v>0.61199999999999999</v>
      </c>
      <c r="F41" s="26">
        <v>0.83799999999999997</v>
      </c>
      <c r="G41" s="26">
        <v>0.98907</v>
      </c>
      <c r="H41" s="26">
        <v>0.75507000000000002</v>
      </c>
      <c r="I41" s="26">
        <v>1.012</v>
      </c>
      <c r="J41" s="26">
        <v>0.88</v>
      </c>
      <c r="K41" s="26">
        <v>0.56999999999999995</v>
      </c>
      <c r="L41" s="1"/>
      <c r="M41" s="1"/>
      <c r="N41" s="1"/>
      <c r="O41" s="1"/>
      <c r="P41" s="1"/>
      <c r="Q41" s="1"/>
      <c r="R41" s="1"/>
      <c r="S41" s="14"/>
      <c r="T41" s="14"/>
      <c r="U41" s="14"/>
      <c r="V41" s="14"/>
      <c r="W41" s="14"/>
      <c r="X41" s="14"/>
      <c r="Y41" s="14"/>
      <c r="Z41" s="14"/>
    </row>
    <row r="42" spans="1:26" ht="24" customHeight="1">
      <c r="A42" s="25"/>
      <c r="B42" s="35" t="s">
        <v>58</v>
      </c>
      <c r="C42" s="36" t="s">
        <v>59</v>
      </c>
      <c r="D42" s="26" t="s">
        <v>38</v>
      </c>
      <c r="E42" s="31">
        <v>1.9910000000000001</v>
      </c>
      <c r="F42" s="31">
        <v>2.1579999999999999</v>
      </c>
      <c r="G42" s="31">
        <v>2.391</v>
      </c>
      <c r="H42" s="31">
        <v>1.9039999999999999</v>
      </c>
      <c r="I42" s="31">
        <v>2.827</v>
      </c>
      <c r="J42" s="31">
        <v>4.1189999999999998</v>
      </c>
      <c r="K42" s="31">
        <v>3.2429999999999999</v>
      </c>
      <c r="L42" s="1"/>
      <c r="M42" s="1"/>
      <c r="N42" s="1"/>
      <c r="O42" s="1"/>
      <c r="P42" s="1"/>
      <c r="Q42" s="1"/>
      <c r="R42" s="1"/>
      <c r="S42" s="14"/>
      <c r="T42" s="14"/>
      <c r="U42" s="14"/>
      <c r="V42" s="14"/>
      <c r="W42" s="14"/>
      <c r="X42" s="14"/>
      <c r="Y42" s="14"/>
      <c r="Z42" s="14"/>
    </row>
    <row r="43" spans="1:26" ht="24" customHeight="1">
      <c r="A43" s="25"/>
      <c r="B43" s="35" t="s">
        <v>60</v>
      </c>
      <c r="C43" s="36" t="s">
        <v>61</v>
      </c>
      <c r="D43" s="26" t="s">
        <v>38</v>
      </c>
      <c r="E43" s="26">
        <v>6.7000000000000004E-2</v>
      </c>
      <c r="F43" s="26">
        <v>7.9000000000000001E-2</v>
      </c>
      <c r="G43" s="26">
        <v>5.6000000000000001E-2</v>
      </c>
      <c r="H43" s="26">
        <v>4.4999999999999998E-2</v>
      </c>
      <c r="I43" s="26">
        <v>0.08</v>
      </c>
      <c r="J43" s="26">
        <v>0.17</v>
      </c>
      <c r="K43" s="26">
        <v>2E-3</v>
      </c>
      <c r="L43" s="1"/>
      <c r="M43" s="1"/>
      <c r="N43" s="1"/>
      <c r="O43" s="1"/>
      <c r="P43" s="1"/>
      <c r="Q43" s="1"/>
      <c r="R43" s="1"/>
      <c r="S43" s="14"/>
      <c r="T43" s="14"/>
      <c r="U43" s="14"/>
      <c r="V43" s="14"/>
      <c r="W43" s="14"/>
      <c r="X43" s="14"/>
      <c r="Y43" s="14"/>
      <c r="Z43" s="14"/>
    </row>
    <row r="44" spans="1:26" ht="24" customHeight="1">
      <c r="A44" s="25"/>
      <c r="B44" s="35" t="s">
        <v>62</v>
      </c>
      <c r="C44" s="36" t="s">
        <v>63</v>
      </c>
      <c r="D44" s="26" t="s">
        <v>38</v>
      </c>
      <c r="E44" s="26">
        <v>1.6E-2</v>
      </c>
      <c r="F44" s="26">
        <v>1.6E-2</v>
      </c>
      <c r="G44" s="26">
        <v>0.123</v>
      </c>
      <c r="H44" s="26">
        <v>0.153</v>
      </c>
      <c r="I44" s="26">
        <v>0.26</v>
      </c>
      <c r="J44" s="26">
        <v>0.54</v>
      </c>
      <c r="K44" s="26">
        <v>0.81200000000000006</v>
      </c>
      <c r="L44" s="1"/>
      <c r="M44" s="1"/>
      <c r="N44" s="1"/>
      <c r="O44" s="1"/>
      <c r="P44" s="1"/>
      <c r="Q44" s="1"/>
      <c r="R44" s="1"/>
      <c r="S44" s="14"/>
      <c r="T44" s="14"/>
      <c r="U44" s="14"/>
      <c r="V44" s="14"/>
      <c r="W44" s="14"/>
      <c r="X44" s="14"/>
      <c r="Y44" s="14"/>
      <c r="Z44" s="14"/>
    </row>
    <row r="45" spans="1:26" ht="24" customHeight="1">
      <c r="A45" s="25"/>
      <c r="B45" s="35" t="s">
        <v>64</v>
      </c>
      <c r="C45" s="36" t="s">
        <v>65</v>
      </c>
      <c r="D45" s="26" t="s">
        <v>38</v>
      </c>
      <c r="E45" s="26" t="s">
        <v>5</v>
      </c>
      <c r="F45" s="26" t="s">
        <v>5</v>
      </c>
      <c r="G45" s="26">
        <v>0.02</v>
      </c>
      <c r="H45" s="26">
        <v>0.28000000000000003</v>
      </c>
      <c r="I45" s="26">
        <v>0.47</v>
      </c>
      <c r="J45" s="26">
        <v>1.323</v>
      </c>
      <c r="K45" s="26">
        <v>1.292</v>
      </c>
      <c r="L45" s="1"/>
      <c r="M45" s="1"/>
      <c r="N45" s="1"/>
      <c r="O45" s="1"/>
      <c r="P45" s="1"/>
      <c r="Q45" s="1"/>
      <c r="R45" s="1"/>
      <c r="S45" s="14"/>
      <c r="T45" s="14"/>
      <c r="U45" s="14"/>
      <c r="V45" s="14"/>
      <c r="W45" s="14"/>
      <c r="X45" s="14"/>
      <c r="Y45" s="14"/>
      <c r="Z45" s="14"/>
    </row>
    <row r="46" spans="1:26" ht="24" customHeight="1">
      <c r="A46" s="25"/>
      <c r="B46" s="26">
        <v>5</v>
      </c>
      <c r="C46" s="28" t="s">
        <v>66</v>
      </c>
      <c r="D46" s="26" t="s">
        <v>38</v>
      </c>
      <c r="E46" s="26"/>
      <c r="F46" s="26"/>
      <c r="G46" s="26"/>
      <c r="H46" s="26">
        <v>8.5</v>
      </c>
      <c r="I46" s="26">
        <v>6.8</v>
      </c>
      <c r="J46" s="26">
        <v>6</v>
      </c>
      <c r="K46" s="26">
        <v>1.2</v>
      </c>
      <c r="L46" s="1"/>
      <c r="M46" s="1"/>
      <c r="N46" s="1"/>
      <c r="O46" s="1"/>
      <c r="P46" s="1"/>
      <c r="Q46" s="1"/>
      <c r="R46" s="1"/>
      <c r="S46" s="14"/>
      <c r="T46" s="14"/>
      <c r="U46" s="14"/>
      <c r="V46" s="14"/>
      <c r="W46" s="14"/>
      <c r="X46" s="14"/>
      <c r="Y46" s="14"/>
      <c r="Z46" s="14"/>
    </row>
    <row r="47" spans="1:26" ht="15.75" customHeight="1">
      <c r="A47" s="14"/>
      <c r="B47" s="14"/>
      <c r="C47" s="14"/>
      <c r="D47" s="14"/>
      <c r="E47" s="14"/>
      <c r="F47" s="14"/>
      <c r="G47" s="14"/>
      <c r="H47" s="14">
        <v>0</v>
      </c>
      <c r="I47" s="14"/>
      <c r="J47" s="14"/>
      <c r="K47" s="14"/>
      <c r="L47" s="1"/>
      <c r="M47" s="1"/>
      <c r="N47" s="1"/>
      <c r="O47" s="1"/>
      <c r="P47" s="1"/>
      <c r="Q47" s="1"/>
      <c r="R47" s="1"/>
      <c r="S47" s="14"/>
      <c r="T47" s="14"/>
      <c r="U47" s="14"/>
      <c r="V47" s="14"/>
      <c r="W47" s="14"/>
      <c r="X47" s="14"/>
      <c r="Y47" s="14"/>
      <c r="Z47" s="14"/>
    </row>
    <row r="48" spans="1:26" ht="15.75" customHeight="1">
      <c r="A48" s="14"/>
      <c r="B48" s="14"/>
      <c r="C48" s="14"/>
      <c r="D48" s="14"/>
      <c r="E48" s="14">
        <v>4.5881824725443096E-2</v>
      </c>
      <c r="F48" s="14">
        <v>4.0276351051384829E-2</v>
      </c>
      <c r="G48" s="14">
        <v>5.3707328453307022E-2</v>
      </c>
      <c r="H48" s="14">
        <v>5.6507256347611279E-2</v>
      </c>
      <c r="I48" s="14">
        <v>7.4004683840749416E-2</v>
      </c>
      <c r="J48" s="14">
        <v>0.12385234264079507</v>
      </c>
      <c r="K48" s="14">
        <v>8.9878202435951279E-2</v>
      </c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>
      <c r="A50" s="22" t="s">
        <v>67</v>
      </c>
      <c r="B50" s="23" t="s">
        <v>68</v>
      </c>
      <c r="C50" s="24"/>
      <c r="D50" s="2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>
      <c r="A51" s="25"/>
      <c r="B51" s="26" t="s">
        <v>10</v>
      </c>
      <c r="C51" s="26" t="s">
        <v>12</v>
      </c>
      <c r="D51" s="39" t="s">
        <v>26</v>
      </c>
      <c r="E51" s="17">
        <v>2017</v>
      </c>
      <c r="F51" s="17">
        <v>2018</v>
      </c>
      <c r="G51" s="17">
        <v>2019</v>
      </c>
      <c r="H51" s="17">
        <v>2020</v>
      </c>
      <c r="I51" s="17">
        <v>2021</v>
      </c>
      <c r="J51" s="17">
        <v>2022</v>
      </c>
      <c r="K51" s="17">
        <v>2023</v>
      </c>
      <c r="L51" s="17">
        <v>2024</v>
      </c>
      <c r="M51" s="17">
        <v>2025</v>
      </c>
      <c r="N51" s="17">
        <v>2026</v>
      </c>
      <c r="O51" s="17">
        <v>2027</v>
      </c>
      <c r="P51" s="17">
        <v>2028</v>
      </c>
      <c r="Q51" s="17">
        <v>2029</v>
      </c>
      <c r="R51" s="17">
        <v>2030</v>
      </c>
      <c r="S51" s="14"/>
      <c r="T51" s="14"/>
      <c r="U51" s="14"/>
      <c r="V51" s="14"/>
      <c r="W51" s="14"/>
      <c r="X51" s="14"/>
      <c r="Y51" s="14"/>
      <c r="Z51" s="14"/>
    </row>
    <row r="52" spans="1:26" ht="15.75" customHeight="1">
      <c r="A52" s="25"/>
      <c r="B52" s="26">
        <v>1</v>
      </c>
      <c r="C52" s="28" t="s">
        <v>69</v>
      </c>
      <c r="D52" s="26" t="s">
        <v>70</v>
      </c>
      <c r="E52" s="40">
        <v>31861</v>
      </c>
      <c r="F52" s="40">
        <v>31503</v>
      </c>
      <c r="G52" s="40">
        <v>31169</v>
      </c>
      <c r="H52" s="40">
        <v>30786</v>
      </c>
      <c r="I52" s="40">
        <v>29256</v>
      </c>
      <c r="J52" s="40">
        <v>29122</v>
      </c>
      <c r="K52" s="40">
        <v>28327</v>
      </c>
      <c r="L52" s="26"/>
      <c r="M52" s="26"/>
      <c r="N52" s="26"/>
      <c r="O52" s="26"/>
      <c r="P52" s="26"/>
      <c r="Q52" s="26"/>
      <c r="R52" s="26"/>
      <c r="S52" s="14"/>
      <c r="T52" s="14"/>
      <c r="U52" s="14"/>
      <c r="V52" s="14"/>
      <c r="W52" s="14"/>
      <c r="X52" s="14"/>
      <c r="Y52" s="14"/>
      <c r="Z52" s="14"/>
    </row>
    <row r="53" spans="1:26" ht="15.75" customHeight="1">
      <c r="A53" s="25"/>
      <c r="B53" s="26"/>
      <c r="C53" s="28" t="s">
        <v>29</v>
      </c>
      <c r="D53" s="26" t="s">
        <v>70</v>
      </c>
      <c r="E53" s="40">
        <v>742</v>
      </c>
      <c r="F53" s="41">
        <v>704</v>
      </c>
      <c r="G53" s="40">
        <v>711</v>
      </c>
      <c r="H53" s="40">
        <v>699</v>
      </c>
      <c r="I53" s="40">
        <v>690</v>
      </c>
      <c r="J53" s="40">
        <v>672</v>
      </c>
      <c r="K53" s="40">
        <v>8902</v>
      </c>
      <c r="L53" s="26"/>
      <c r="M53" s="26"/>
      <c r="N53" s="26"/>
      <c r="O53" s="26"/>
      <c r="P53" s="26"/>
      <c r="Q53" s="26"/>
      <c r="R53" s="26"/>
      <c r="S53" s="14"/>
      <c r="T53" s="14"/>
      <c r="U53" s="14"/>
      <c r="V53" s="14"/>
      <c r="W53" s="14"/>
      <c r="X53" s="14"/>
      <c r="Y53" s="14"/>
      <c r="Z53" s="14"/>
    </row>
    <row r="54" spans="1:26" ht="29.25" customHeight="1">
      <c r="A54" s="25"/>
      <c r="B54" s="26">
        <v>2</v>
      </c>
      <c r="C54" s="28" t="s">
        <v>71</v>
      </c>
      <c r="D54" s="26" t="s">
        <v>38</v>
      </c>
      <c r="E54" s="31">
        <v>84.406999999999996</v>
      </c>
      <c r="F54" s="31">
        <v>95.028000000000006</v>
      </c>
      <c r="G54" s="31">
        <v>114.03700000000001</v>
      </c>
      <c r="H54" s="31">
        <v>114</v>
      </c>
      <c r="I54" s="26">
        <v>150.19999999999999</v>
      </c>
      <c r="J54" s="26">
        <v>143</v>
      </c>
      <c r="K54" s="26">
        <v>229.2</v>
      </c>
      <c r="L54" s="26">
        <v>194.1</v>
      </c>
      <c r="M54" s="26">
        <v>211.9</v>
      </c>
      <c r="N54" s="26">
        <v>227</v>
      </c>
      <c r="O54" s="26">
        <v>233.3</v>
      </c>
      <c r="P54" s="26">
        <v>246.3</v>
      </c>
      <c r="Q54" s="26">
        <v>259.89999999999998</v>
      </c>
      <c r="R54" s="26">
        <v>274</v>
      </c>
      <c r="S54" s="14"/>
      <c r="T54" s="14"/>
      <c r="U54" s="14"/>
      <c r="V54" s="14"/>
      <c r="W54" s="14"/>
      <c r="X54" s="14"/>
      <c r="Y54" s="14"/>
      <c r="Z54" s="14"/>
    </row>
    <row r="55" spans="1:26" ht="15.75" customHeight="1">
      <c r="A55" s="25"/>
      <c r="B55" s="35" t="s">
        <v>44</v>
      </c>
      <c r="C55" s="36" t="s">
        <v>72</v>
      </c>
      <c r="D55" s="26" t="s">
        <v>38</v>
      </c>
      <c r="E55" s="31">
        <v>69.033000000000001</v>
      </c>
      <c r="F55" s="31">
        <v>80.078999999999994</v>
      </c>
      <c r="G55" s="31">
        <v>93.040999999999997</v>
      </c>
      <c r="H55" s="31">
        <v>106.20699999999999</v>
      </c>
      <c r="I55" s="26">
        <v>138.30000000000001</v>
      </c>
      <c r="J55" s="26">
        <v>135.80000000000001</v>
      </c>
      <c r="K55" s="26">
        <v>201.4</v>
      </c>
      <c r="L55" s="26">
        <v>177.4</v>
      </c>
      <c r="M55" s="26">
        <v>194.8</v>
      </c>
      <c r="N55" s="26">
        <v>209.6</v>
      </c>
      <c r="O55" s="26">
        <v>215.9</v>
      </c>
      <c r="P55" s="26">
        <v>228.8</v>
      </c>
      <c r="Q55" s="26">
        <v>242.5</v>
      </c>
      <c r="R55" s="26">
        <v>257.10000000000002</v>
      </c>
      <c r="S55" s="14"/>
      <c r="T55" s="14"/>
      <c r="U55" s="14"/>
      <c r="V55" s="14"/>
      <c r="W55" s="14"/>
      <c r="X55" s="14"/>
      <c r="Y55" s="14"/>
      <c r="Z55" s="14"/>
    </row>
    <row r="56" spans="1:26" ht="15.75" customHeight="1">
      <c r="A56" s="25"/>
      <c r="B56" s="35" t="s">
        <v>46</v>
      </c>
      <c r="C56" s="36" t="s">
        <v>73</v>
      </c>
      <c r="D56" s="26" t="s">
        <v>38</v>
      </c>
      <c r="E56" s="31">
        <v>14.34</v>
      </c>
      <c r="F56" s="31">
        <v>13.657</v>
      </c>
      <c r="G56" s="31">
        <v>20.779</v>
      </c>
      <c r="H56" s="31">
        <v>7.2720000000000002</v>
      </c>
      <c r="I56" s="26">
        <v>11.9</v>
      </c>
      <c r="J56" s="26">
        <v>7.2</v>
      </c>
      <c r="K56" s="26">
        <v>27.8</v>
      </c>
      <c r="L56" s="26">
        <v>16.7</v>
      </c>
      <c r="M56" s="26">
        <v>17.100000000000001</v>
      </c>
      <c r="N56" s="26">
        <v>17.399999999999999</v>
      </c>
      <c r="O56" s="26">
        <v>17.399999999999999</v>
      </c>
      <c r="P56" s="26">
        <v>17.5</v>
      </c>
      <c r="Q56" s="26">
        <v>17.399999999999999</v>
      </c>
      <c r="R56" s="26">
        <v>17.399999999999999</v>
      </c>
      <c r="S56" s="14"/>
      <c r="T56" s="14"/>
      <c r="U56" s="14"/>
      <c r="V56" s="14"/>
      <c r="W56" s="14"/>
      <c r="X56" s="14"/>
      <c r="Y56" s="14"/>
      <c r="Z56" s="14"/>
    </row>
    <row r="57" spans="1:26" ht="24.75" customHeight="1">
      <c r="A57" s="25"/>
      <c r="B57" s="26">
        <v>3</v>
      </c>
      <c r="C57" s="28" t="s">
        <v>74</v>
      </c>
      <c r="D57" s="26" t="s">
        <v>38</v>
      </c>
      <c r="E57" s="26" t="s">
        <v>5</v>
      </c>
      <c r="F57" s="26" t="s">
        <v>5</v>
      </c>
      <c r="G57" s="26" t="s">
        <v>5</v>
      </c>
      <c r="H57" s="26">
        <v>8.5</v>
      </c>
      <c r="I57" s="26">
        <v>6.8</v>
      </c>
      <c r="J57" s="26">
        <v>6</v>
      </c>
      <c r="K57" s="26">
        <v>1.2</v>
      </c>
      <c r="L57" s="26"/>
      <c r="M57" s="26"/>
      <c r="N57" s="26"/>
      <c r="O57" s="26"/>
      <c r="P57" s="26"/>
      <c r="Q57" s="26"/>
      <c r="R57" s="26"/>
      <c r="S57" s="14"/>
      <c r="T57" s="14"/>
      <c r="U57" s="14"/>
      <c r="V57" s="14"/>
      <c r="W57" s="14"/>
      <c r="X57" s="14"/>
      <c r="Y57" s="14"/>
      <c r="Z57" s="14"/>
    </row>
    <row r="58" spans="1:26" ht="33" customHeight="1">
      <c r="A58" s="25"/>
      <c r="B58" s="26">
        <v>4</v>
      </c>
      <c r="C58" s="28" t="s">
        <v>75</v>
      </c>
      <c r="D58" s="26" t="s">
        <v>5</v>
      </c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14"/>
      <c r="T58" s="14"/>
      <c r="U58" s="14"/>
      <c r="V58" s="14"/>
      <c r="W58" s="14"/>
      <c r="X58" s="14"/>
      <c r="Y58" s="14"/>
      <c r="Z58" s="14"/>
    </row>
    <row r="59" spans="1:26" ht="15.75" customHeight="1">
      <c r="A59" s="25"/>
      <c r="B59" s="26" t="s">
        <v>76</v>
      </c>
      <c r="C59" s="36" t="s">
        <v>77</v>
      </c>
      <c r="D59" s="26" t="s">
        <v>32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/>
      <c r="M59" s="26"/>
      <c r="N59" s="26"/>
      <c r="O59" s="26"/>
      <c r="P59" s="26"/>
      <c r="Q59" s="26"/>
      <c r="R59" s="26"/>
      <c r="S59" s="14"/>
      <c r="T59" s="14"/>
      <c r="U59" s="14"/>
      <c r="V59" s="14"/>
      <c r="W59" s="14"/>
      <c r="X59" s="14"/>
      <c r="Y59" s="14"/>
      <c r="Z59" s="14"/>
    </row>
    <row r="60" spans="1:26" ht="15.75" customHeight="1">
      <c r="A60" s="25"/>
      <c r="B60" s="35" t="s">
        <v>56</v>
      </c>
      <c r="C60" s="36" t="s">
        <v>78</v>
      </c>
      <c r="D60" s="26" t="s">
        <v>32</v>
      </c>
      <c r="E60" s="26">
        <v>8</v>
      </c>
      <c r="F60" s="26">
        <v>8</v>
      </c>
      <c r="G60" s="26">
        <v>8</v>
      </c>
      <c r="H60" s="26">
        <v>7</v>
      </c>
      <c r="I60" s="26">
        <v>7</v>
      </c>
      <c r="J60" s="26">
        <v>7</v>
      </c>
      <c r="K60" s="26">
        <v>7</v>
      </c>
      <c r="L60" s="26"/>
      <c r="M60" s="26"/>
      <c r="N60" s="26"/>
      <c r="O60" s="26"/>
      <c r="P60" s="26"/>
      <c r="Q60" s="26"/>
      <c r="R60" s="26"/>
      <c r="S60" s="14"/>
      <c r="T60" s="14"/>
      <c r="U60" s="14"/>
      <c r="V60" s="14"/>
      <c r="W60" s="14"/>
      <c r="X60" s="14"/>
      <c r="Y60" s="14"/>
      <c r="Z60" s="14"/>
    </row>
    <row r="61" spans="1:26" ht="15.75" customHeight="1">
      <c r="A61" s="25"/>
      <c r="B61" s="35" t="s">
        <v>58</v>
      </c>
      <c r="C61" s="36" t="s">
        <v>79</v>
      </c>
      <c r="D61" s="26" t="s">
        <v>32</v>
      </c>
      <c r="E61" s="26">
        <v>111</v>
      </c>
      <c r="F61" s="26">
        <v>113</v>
      </c>
      <c r="G61" s="26">
        <v>118</v>
      </c>
      <c r="H61" s="26">
        <v>121</v>
      </c>
      <c r="I61" s="26">
        <v>120</v>
      </c>
      <c r="J61" s="26">
        <v>117</v>
      </c>
      <c r="K61" s="26">
        <v>114</v>
      </c>
      <c r="L61" s="26"/>
      <c r="M61" s="26"/>
      <c r="N61" s="26"/>
      <c r="O61" s="26"/>
      <c r="P61" s="26"/>
      <c r="Q61" s="26"/>
      <c r="R61" s="26"/>
      <c r="S61" s="14"/>
      <c r="T61" s="14"/>
      <c r="U61" s="14"/>
      <c r="V61" s="14"/>
      <c r="W61" s="14"/>
      <c r="X61" s="14"/>
      <c r="Y61" s="14"/>
      <c r="Z61" s="14"/>
    </row>
    <row r="62" spans="1:26" ht="15.75" customHeight="1">
      <c r="A62" s="25"/>
      <c r="B62" s="688">
        <v>45386</v>
      </c>
      <c r="C62" s="689" t="s">
        <v>80</v>
      </c>
      <c r="D62" s="690" t="s">
        <v>32</v>
      </c>
      <c r="E62" s="691">
        <v>946</v>
      </c>
      <c r="F62" s="691">
        <v>969</v>
      </c>
      <c r="G62" s="691">
        <v>981</v>
      </c>
      <c r="H62" s="691">
        <v>996</v>
      </c>
      <c r="I62" s="691">
        <v>1024</v>
      </c>
      <c r="J62" s="691">
        <v>1025</v>
      </c>
      <c r="K62" s="691">
        <v>1148</v>
      </c>
      <c r="L62" s="26"/>
      <c r="M62" s="26"/>
      <c r="N62" s="26"/>
      <c r="O62" s="26"/>
      <c r="P62" s="26"/>
      <c r="Q62" s="26"/>
      <c r="R62" s="26"/>
      <c r="S62" s="14"/>
      <c r="T62" s="14"/>
      <c r="U62" s="14"/>
      <c r="V62" s="14"/>
      <c r="W62" s="14"/>
      <c r="X62" s="14"/>
      <c r="Y62" s="14"/>
      <c r="Z62" s="14"/>
    </row>
    <row r="63" spans="1:26" ht="15.75" customHeight="1">
      <c r="A63" s="25"/>
      <c r="B63" s="42" t="s">
        <v>60</v>
      </c>
      <c r="C63" s="43" t="s">
        <v>81</v>
      </c>
      <c r="D63" s="31" t="s">
        <v>32</v>
      </c>
      <c r="E63" s="44">
        <v>171</v>
      </c>
      <c r="F63" s="44">
        <v>181</v>
      </c>
      <c r="G63" s="44">
        <v>146</v>
      </c>
      <c r="H63" s="44">
        <v>148</v>
      </c>
      <c r="I63" s="44">
        <v>167</v>
      </c>
      <c r="J63" s="44">
        <v>125</v>
      </c>
      <c r="K63" s="44">
        <v>200</v>
      </c>
      <c r="L63" s="26"/>
      <c r="M63" s="26"/>
      <c r="N63" s="26"/>
      <c r="O63" s="26"/>
      <c r="P63" s="26"/>
      <c r="Q63" s="26"/>
      <c r="R63" s="26"/>
      <c r="S63" s="14"/>
      <c r="T63" s="14"/>
      <c r="U63" s="14"/>
      <c r="V63" s="14"/>
      <c r="W63" s="14"/>
      <c r="X63" s="14"/>
      <c r="Y63" s="14"/>
      <c r="Z63" s="14"/>
    </row>
    <row r="64" spans="1:26" ht="15.75" customHeight="1">
      <c r="A64" s="25"/>
      <c r="B64" s="35" t="s">
        <v>62</v>
      </c>
      <c r="C64" s="36" t="s">
        <v>82</v>
      </c>
      <c r="D64" s="26" t="s">
        <v>38</v>
      </c>
      <c r="E64" s="45">
        <v>1235.9000000000001</v>
      </c>
      <c r="F64" s="45">
        <v>1518.6</v>
      </c>
      <c r="G64" s="46">
        <v>1562.9</v>
      </c>
      <c r="H64" s="17">
        <v>1787.9</v>
      </c>
      <c r="I64" s="46">
        <v>1830.8</v>
      </c>
      <c r="J64" s="17"/>
      <c r="K64" s="26"/>
      <c r="L64" s="26"/>
      <c r="M64" s="26"/>
      <c r="N64" s="26"/>
      <c r="O64" s="26"/>
      <c r="P64" s="26"/>
      <c r="Q64" s="26"/>
      <c r="R64" s="26"/>
      <c r="S64" s="14"/>
      <c r="T64" s="14"/>
      <c r="U64" s="14"/>
      <c r="V64" s="14"/>
      <c r="W64" s="14"/>
      <c r="X64" s="14"/>
      <c r="Y64" s="14"/>
      <c r="Z64" s="14"/>
    </row>
    <row r="65" spans="1:26" ht="15.75" customHeight="1">
      <c r="A65" s="25"/>
      <c r="B65" s="35" t="s">
        <v>64</v>
      </c>
      <c r="C65" s="36" t="s">
        <v>83</v>
      </c>
      <c r="D65" s="26" t="s">
        <v>38</v>
      </c>
      <c r="E65" s="26">
        <v>0</v>
      </c>
      <c r="F65" s="26">
        <v>0</v>
      </c>
      <c r="G65" s="26">
        <v>0</v>
      </c>
      <c r="H65" s="26">
        <v>0</v>
      </c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14"/>
      <c r="T65" s="14"/>
      <c r="U65" s="14"/>
      <c r="V65" s="14"/>
      <c r="W65" s="14"/>
      <c r="X65" s="14"/>
      <c r="Y65" s="14"/>
      <c r="Z65" s="14"/>
    </row>
    <row r="66" spans="1:26" ht="15.75" customHeight="1">
      <c r="A66" s="25"/>
      <c r="B66" s="35" t="s">
        <v>84</v>
      </c>
      <c r="C66" s="36" t="s">
        <v>85</v>
      </c>
      <c r="D66" s="26" t="s">
        <v>38</v>
      </c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14"/>
      <c r="T66" s="14"/>
      <c r="U66" s="14"/>
      <c r="V66" s="14"/>
      <c r="W66" s="14"/>
      <c r="X66" s="14"/>
      <c r="Y66" s="14"/>
      <c r="Z66" s="14"/>
    </row>
    <row r="67" spans="1:26" ht="15.75" customHeight="1">
      <c r="A67" s="25"/>
      <c r="B67" s="35" t="s">
        <v>86</v>
      </c>
      <c r="C67" s="36" t="s">
        <v>87</v>
      </c>
      <c r="D67" s="26" t="s">
        <v>38</v>
      </c>
      <c r="E67" s="26"/>
      <c r="F67" s="26"/>
      <c r="G67" s="31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14"/>
      <c r="T67" s="14"/>
      <c r="U67" s="14"/>
      <c r="V67" s="14"/>
      <c r="W67" s="14"/>
      <c r="X67" s="14"/>
      <c r="Y67" s="14"/>
      <c r="Z67" s="14"/>
    </row>
    <row r="68" spans="1:26" ht="15.75" customHeight="1">
      <c r="A68" s="25"/>
      <c r="B68" s="26" t="s">
        <v>88</v>
      </c>
      <c r="C68" s="36" t="s">
        <v>89</v>
      </c>
      <c r="D68" s="26" t="s">
        <v>38</v>
      </c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14"/>
      <c r="T68" s="14"/>
      <c r="U68" s="14"/>
      <c r="V68" s="14"/>
      <c r="W68" s="14"/>
      <c r="X68" s="14"/>
      <c r="Y68" s="14"/>
      <c r="Z68" s="14"/>
    </row>
    <row r="69" spans="1:26" ht="15.75" customHeight="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>
      <c r="A70" s="14"/>
      <c r="B70" s="14"/>
      <c r="C70" s="47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</sheetData>
  <mergeCells count="8">
    <mergeCell ref="D14:G14"/>
    <mergeCell ref="D15:G15"/>
    <mergeCell ref="D16:G16"/>
    <mergeCell ref="D2:E2"/>
    <mergeCell ref="D10:G10"/>
    <mergeCell ref="D11:G11"/>
    <mergeCell ref="D12:G12"/>
    <mergeCell ref="D13:G13"/>
  </mergeCells>
  <pageMargins left="0.7" right="0.7" top="0.75" bottom="0.75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10"/>
  <sheetViews>
    <sheetView zoomScale="106" zoomScaleNormal="106" workbookViewId="0">
      <selection activeCell="F28" sqref="F28"/>
    </sheetView>
  </sheetViews>
  <sheetFormatPr defaultColWidth="14.42578125" defaultRowHeight="15" customHeight="1" outlineLevelRow="2"/>
  <cols>
    <col min="1" max="1" width="8.85546875" customWidth="1"/>
    <col min="2" max="3" width="5" customWidth="1"/>
    <col min="4" max="4" width="52.42578125" customWidth="1"/>
    <col min="5" max="5" width="18.140625" customWidth="1"/>
    <col min="6" max="6" width="14.85546875" customWidth="1"/>
    <col min="7" max="7" width="13.5703125" customWidth="1"/>
    <col min="8" max="8" width="12.5703125" customWidth="1"/>
    <col min="9" max="9" width="11.42578125" customWidth="1"/>
    <col min="10" max="10" width="15.140625" customWidth="1"/>
    <col min="11" max="11" width="13.28515625" customWidth="1"/>
    <col min="12" max="12" width="12.5703125" customWidth="1"/>
    <col min="13" max="15" width="11.42578125" customWidth="1"/>
    <col min="16" max="16" width="19.42578125" customWidth="1"/>
    <col min="17" max="19" width="11.42578125" customWidth="1"/>
    <col min="20" max="31" width="12.140625" customWidth="1"/>
    <col min="32" max="35" width="9.140625" customWidth="1"/>
    <col min="36" max="36" width="8.42578125" customWidth="1"/>
    <col min="37" max="37" width="11.5703125" customWidth="1"/>
    <col min="38" max="38" width="11" customWidth="1"/>
    <col min="39" max="59" width="9.140625" customWidth="1"/>
  </cols>
  <sheetData>
    <row r="1" spans="1:59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spans="1:59" ht="30" customHeight="1">
      <c r="A2" s="1"/>
      <c r="B2" s="5"/>
      <c r="C2" s="2"/>
      <c r="D2" s="3" t="s">
        <v>0</v>
      </c>
      <c r="E2" s="974" t="s">
        <v>1</v>
      </c>
      <c r="F2" s="975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spans="1:59" ht="15" customHeight="1">
      <c r="A3" s="1"/>
      <c r="B3" s="48"/>
      <c r="C3" s="4"/>
      <c r="D3" s="5"/>
      <c r="E3" s="6" t="s">
        <v>2</v>
      </c>
      <c r="F3" s="7" t="s">
        <v>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 spans="1:59" ht="33.75" customHeight="1">
      <c r="A4" s="1"/>
      <c r="B4" s="49"/>
      <c r="C4" s="8">
        <v>1</v>
      </c>
      <c r="D4" s="9" t="s">
        <v>4</v>
      </c>
      <c r="E4" s="6">
        <v>0</v>
      </c>
      <c r="F4" s="7" t="s">
        <v>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 spans="1:59" ht="33.75" customHeight="1">
      <c r="A5" s="1"/>
      <c r="B5" s="49"/>
      <c r="C5" s="8">
        <v>2</v>
      </c>
      <c r="D5" s="9" t="s">
        <v>6</v>
      </c>
      <c r="E5" s="6"/>
      <c r="F5" s="7" t="s">
        <v>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 spans="1:59" ht="33.75" customHeight="1">
      <c r="A6" s="1"/>
      <c r="B6" s="49"/>
      <c r="C6" s="10">
        <v>3</v>
      </c>
      <c r="D6" s="11" t="s">
        <v>7</v>
      </c>
      <c r="E6" s="12">
        <v>123.12</v>
      </c>
      <c r="F6" s="13" t="s">
        <v>8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 spans="1:59" ht="1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 spans="1:59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 spans="1:59" ht="15" customHeight="1">
      <c r="A9" s="22"/>
      <c r="B9" s="15"/>
      <c r="C9" s="15" t="s">
        <v>9</v>
      </c>
      <c r="D9" s="16"/>
      <c r="E9" s="16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 spans="1:59" ht="15" customHeight="1">
      <c r="A10" s="16"/>
      <c r="B10" s="50"/>
      <c r="C10" s="17" t="s">
        <v>10</v>
      </c>
      <c r="D10" s="51" t="s">
        <v>11</v>
      </c>
      <c r="E10" s="971" t="s">
        <v>12</v>
      </c>
      <c r="F10" s="972"/>
      <c r="G10" s="972"/>
      <c r="H10" s="973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 spans="1:59" ht="44.25" customHeight="1">
      <c r="A11" s="16"/>
      <c r="B11" s="20"/>
      <c r="C11" s="18">
        <v>1</v>
      </c>
      <c r="D11" s="52" t="s">
        <v>13</v>
      </c>
      <c r="E11" s="971" t="s">
        <v>90</v>
      </c>
      <c r="F11" s="972"/>
      <c r="G11" s="972"/>
      <c r="H11" s="97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 spans="1:59" ht="27" customHeight="1">
      <c r="A12" s="16"/>
      <c r="B12" s="20"/>
      <c r="C12" s="18">
        <v>2</v>
      </c>
      <c r="D12" s="52" t="s">
        <v>14</v>
      </c>
      <c r="E12" s="971" t="s">
        <v>91</v>
      </c>
      <c r="F12" s="972"/>
      <c r="G12" s="972"/>
      <c r="H12" s="973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 spans="1:59" ht="15.75" customHeight="1">
      <c r="A13" s="16"/>
      <c r="B13" s="20"/>
      <c r="C13" s="18">
        <v>3</v>
      </c>
      <c r="D13" s="52" t="s">
        <v>16</v>
      </c>
      <c r="E13" s="971" t="s">
        <v>92</v>
      </c>
      <c r="F13" s="972"/>
      <c r="G13" s="972"/>
      <c r="H13" s="973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 spans="1:59" ht="15.75" customHeight="1">
      <c r="A14" s="16"/>
      <c r="B14" s="20"/>
      <c r="C14" s="18">
        <v>4</v>
      </c>
      <c r="D14" s="52" t="s">
        <v>18</v>
      </c>
      <c r="E14" s="971" t="s">
        <v>19</v>
      </c>
      <c r="F14" s="972"/>
      <c r="G14" s="972"/>
      <c r="H14" s="97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 spans="1:59" ht="15.75" customHeight="1">
      <c r="A15" s="16"/>
      <c r="B15" s="20"/>
      <c r="C15" s="18">
        <v>5</v>
      </c>
      <c r="D15" s="52" t="s">
        <v>20</v>
      </c>
      <c r="E15" s="971" t="s">
        <v>21</v>
      </c>
      <c r="F15" s="972"/>
      <c r="G15" s="972"/>
      <c r="H15" s="97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 spans="1:59" ht="21.75" customHeight="1">
      <c r="A16" s="16"/>
      <c r="B16" s="20"/>
      <c r="C16" s="18">
        <v>6</v>
      </c>
      <c r="D16" s="52" t="s">
        <v>1636</v>
      </c>
      <c r="E16" s="971" t="s">
        <v>93</v>
      </c>
      <c r="F16" s="972"/>
      <c r="G16" s="972"/>
      <c r="H16" s="973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 spans="1:59" ht="15" customHeight="1">
      <c r="A17" s="16"/>
      <c r="B17" s="20"/>
      <c r="C17" s="20"/>
      <c r="D17" s="53"/>
      <c r="E17" s="16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 spans="1:59" ht="15.75" customHeight="1">
      <c r="A18" s="16"/>
      <c r="B18" s="16"/>
      <c r="C18" s="16"/>
      <c r="D18" s="16"/>
      <c r="E18" s="16"/>
      <c r="F18" s="518">
        <f>F23/$M$23</f>
        <v>0.22580645161290322</v>
      </c>
      <c r="G18" s="518">
        <f t="shared" ref="G18:L18" si="0">G23/$M$23</f>
        <v>0.19354838709677419</v>
      </c>
      <c r="H18" s="518">
        <f t="shared" si="0"/>
        <v>0.12903225806451613</v>
      </c>
      <c r="I18" s="518">
        <f t="shared" si="0"/>
        <v>6.4516129032258063E-2</v>
      </c>
      <c r="J18" s="518">
        <f t="shared" si="0"/>
        <v>0.19354838709677419</v>
      </c>
      <c r="K18" s="518">
        <f t="shared" si="0"/>
        <v>6.4516129032258063E-2</v>
      </c>
      <c r="L18" s="518">
        <f t="shared" si="0"/>
        <v>0.12903225806451613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</row>
    <row r="19" spans="1:59">
      <c r="A19" s="54" t="s">
        <v>94</v>
      </c>
      <c r="B19" s="54"/>
      <c r="C19" s="54" t="s">
        <v>95</v>
      </c>
      <c r="D19" s="55" t="s">
        <v>96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</row>
    <row r="20" spans="1:59" ht="14.25" customHeight="1" outlineLevel="1">
      <c r="A20" s="22"/>
      <c r="B20" s="58"/>
      <c r="C20" s="58"/>
      <c r="D20" s="15"/>
      <c r="E20" s="50"/>
      <c r="F20" s="50">
        <f>F27/F26</f>
        <v>3.5</v>
      </c>
      <c r="G20" s="50">
        <f t="shared" ref="G20:L20" si="1">G27/G26</f>
        <v>3.5957985243002621</v>
      </c>
      <c r="H20" s="50">
        <f t="shared" si="1"/>
        <v>2.8332446336703923</v>
      </c>
      <c r="I20" s="50">
        <f t="shared" si="1"/>
        <v>2.6846298031865046</v>
      </c>
      <c r="J20" s="50">
        <f t="shared" si="1"/>
        <v>4.3867158671586717</v>
      </c>
      <c r="K20" s="50">
        <f t="shared" si="1"/>
        <v>6.5818965517241388</v>
      </c>
      <c r="L20" s="50">
        <f t="shared" si="1"/>
        <v>3.3664043790626068</v>
      </c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</row>
    <row r="21" spans="1:59" ht="14.25" customHeight="1" outlineLevel="1">
      <c r="A21" s="22" t="s">
        <v>24</v>
      </c>
      <c r="B21" s="15"/>
      <c r="C21" s="15" t="s">
        <v>97</v>
      </c>
      <c r="D21" s="59"/>
      <c r="E21" s="14"/>
      <c r="F21" s="14"/>
      <c r="G21" s="14"/>
      <c r="H21" s="14"/>
      <c r="I21" s="16"/>
      <c r="J21" s="16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</row>
    <row r="22" spans="1:59" ht="52.5" customHeight="1" outlineLevel="1">
      <c r="A22" s="16"/>
      <c r="B22" s="16"/>
      <c r="C22" s="60" t="s">
        <v>10</v>
      </c>
      <c r="D22" s="60" t="s">
        <v>12</v>
      </c>
      <c r="E22" s="60" t="s">
        <v>26</v>
      </c>
      <c r="F22" s="60" t="s">
        <v>98</v>
      </c>
      <c r="G22" s="60" t="s">
        <v>99</v>
      </c>
      <c r="H22" s="60" t="s">
        <v>100</v>
      </c>
      <c r="I22" s="60" t="s">
        <v>101</v>
      </c>
      <c r="J22" s="60" t="s">
        <v>102</v>
      </c>
      <c r="K22" s="17" t="s">
        <v>103</v>
      </c>
      <c r="L22" s="60" t="s">
        <v>104</v>
      </c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</row>
    <row r="23" spans="1:59" ht="14.25" customHeight="1" outlineLevel="1">
      <c r="A23" s="16"/>
      <c r="B23" s="16"/>
      <c r="C23" s="60">
        <v>1</v>
      </c>
      <c r="D23" s="19" t="s">
        <v>105</v>
      </c>
      <c r="E23" s="60" t="s">
        <v>32</v>
      </c>
      <c r="F23" s="60">
        <v>7</v>
      </c>
      <c r="G23" s="60">
        <v>6</v>
      </c>
      <c r="H23" s="60">
        <v>4</v>
      </c>
      <c r="I23" s="60">
        <v>2</v>
      </c>
      <c r="J23" s="60">
        <v>6</v>
      </c>
      <c r="K23" s="17">
        <v>2</v>
      </c>
      <c r="L23" s="60">
        <v>4</v>
      </c>
      <c r="M23" s="50">
        <f>SUM(F23:L23)</f>
        <v>31</v>
      </c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</row>
    <row r="24" spans="1:59" ht="14.25" customHeight="1" outlineLevel="1">
      <c r="A24" s="16"/>
      <c r="B24" s="16"/>
      <c r="C24" s="60">
        <v>2</v>
      </c>
      <c r="D24" s="19" t="s">
        <v>106</v>
      </c>
      <c r="E24" s="60" t="s">
        <v>32</v>
      </c>
      <c r="F24" s="60">
        <v>7</v>
      </c>
      <c r="G24" s="60">
        <v>5</v>
      </c>
      <c r="H24" s="60">
        <v>4</v>
      </c>
      <c r="I24" s="60">
        <v>2</v>
      </c>
      <c r="J24" s="60">
        <v>6</v>
      </c>
      <c r="K24" s="17">
        <v>2</v>
      </c>
      <c r="L24" s="60">
        <v>4</v>
      </c>
      <c r="M24" s="50">
        <f>SUM(F24:L24)</f>
        <v>30</v>
      </c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</row>
    <row r="25" spans="1:59" ht="14.25" customHeight="1" outlineLevel="1">
      <c r="A25" s="16"/>
      <c r="B25" s="16"/>
      <c r="C25" s="60">
        <v>3</v>
      </c>
      <c r="D25" s="19" t="s">
        <v>107</v>
      </c>
      <c r="E25" s="60" t="s">
        <v>108</v>
      </c>
      <c r="F25" s="60">
        <v>13.682</v>
      </c>
      <c r="G25" s="60">
        <v>32.798000000000002</v>
      </c>
      <c r="H25" s="60">
        <v>11.273999999999999</v>
      </c>
      <c r="I25" s="60">
        <v>2.1339999999999999</v>
      </c>
      <c r="J25" s="60">
        <v>9.4849999999999994</v>
      </c>
      <c r="K25" s="17">
        <v>1.3919999999999999</v>
      </c>
      <c r="L25" s="60">
        <v>5.8460000000000001</v>
      </c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</row>
    <row r="26" spans="1:59" ht="14.25" customHeight="1" outlineLevel="1">
      <c r="A26" s="16"/>
      <c r="B26" s="16"/>
      <c r="C26" s="60">
        <v>4</v>
      </c>
      <c r="D26" s="19" t="s">
        <v>109</v>
      </c>
      <c r="E26" s="60" t="s">
        <v>108</v>
      </c>
      <c r="F26" s="60">
        <v>13.682</v>
      </c>
      <c r="G26" s="60">
        <v>32.798000000000002</v>
      </c>
      <c r="H26" s="60">
        <v>11.273999999999999</v>
      </c>
      <c r="I26" s="60">
        <v>2.1339999999999999</v>
      </c>
      <c r="J26" s="60">
        <v>9.4849999999999994</v>
      </c>
      <c r="K26" s="17">
        <v>1.3919999999999999</v>
      </c>
      <c r="L26" s="60">
        <v>5.8460000000000001</v>
      </c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</row>
    <row r="27" spans="1:59" ht="14.25" customHeight="1" outlineLevel="1">
      <c r="A27" s="16"/>
      <c r="B27" s="16"/>
      <c r="C27" s="60">
        <v>5</v>
      </c>
      <c r="D27" s="19" t="s">
        <v>110</v>
      </c>
      <c r="E27" s="60" t="s">
        <v>111</v>
      </c>
      <c r="F27" s="611">
        <f>F26*3.5</f>
        <v>47.887</v>
      </c>
      <c r="G27" s="60">
        <v>117.935</v>
      </c>
      <c r="H27" s="60">
        <v>31.942</v>
      </c>
      <c r="I27" s="60">
        <v>5.7290000000000001</v>
      </c>
      <c r="J27" s="60">
        <v>41.607999999999997</v>
      </c>
      <c r="K27" s="17">
        <v>9.1620000000000008</v>
      </c>
      <c r="L27" s="61" t="s">
        <v>112</v>
      </c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</row>
    <row r="28" spans="1:59" ht="25.5" customHeight="1" outlineLevel="1">
      <c r="A28" s="16"/>
      <c r="B28" s="16"/>
      <c r="C28" s="60">
        <v>6</v>
      </c>
      <c r="D28" s="19" t="s">
        <v>113</v>
      </c>
      <c r="E28" s="60" t="s">
        <v>32</v>
      </c>
      <c r="F28" s="60">
        <v>6</v>
      </c>
      <c r="G28" s="60">
        <v>6</v>
      </c>
      <c r="H28" s="60">
        <v>2</v>
      </c>
      <c r="I28" s="60">
        <v>3</v>
      </c>
      <c r="J28" s="60">
        <v>3</v>
      </c>
      <c r="K28" s="17">
        <v>1</v>
      </c>
      <c r="L28" s="60">
        <v>2</v>
      </c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</row>
    <row r="29" spans="1:59" ht="39" customHeight="1" outlineLevel="1">
      <c r="A29" s="16"/>
      <c r="B29" s="16"/>
      <c r="C29" s="60">
        <v>7</v>
      </c>
      <c r="D29" s="19" t="s">
        <v>114</v>
      </c>
      <c r="E29" s="60" t="s">
        <v>32</v>
      </c>
      <c r="F29" s="60">
        <v>0</v>
      </c>
      <c r="G29" s="60">
        <v>0</v>
      </c>
      <c r="H29" s="60" t="s">
        <v>5</v>
      </c>
      <c r="I29" s="60" t="s">
        <v>5</v>
      </c>
      <c r="J29" s="60" t="s">
        <v>5</v>
      </c>
      <c r="K29" s="17" t="s">
        <v>5</v>
      </c>
      <c r="L29" s="60" t="s">
        <v>5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</row>
    <row r="30" spans="1:59" ht="14.25" customHeight="1" outlineLevel="1">
      <c r="A30" s="16"/>
      <c r="B30" s="16"/>
      <c r="C30" s="60">
        <v>8</v>
      </c>
      <c r="D30" s="19" t="s">
        <v>115</v>
      </c>
      <c r="E30" s="60" t="s">
        <v>32</v>
      </c>
      <c r="F30" s="60">
        <v>2</v>
      </c>
      <c r="G30" s="60">
        <v>2</v>
      </c>
      <c r="H30" s="60">
        <v>2</v>
      </c>
      <c r="I30" s="60" t="s">
        <v>5</v>
      </c>
      <c r="J30" s="60">
        <v>1</v>
      </c>
      <c r="K30" s="17" t="s">
        <v>5</v>
      </c>
      <c r="L30" s="60">
        <v>0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</row>
    <row r="31" spans="1:59" ht="14.25" customHeight="1" outlineLevel="1">
      <c r="A31" s="16"/>
      <c r="B31" s="16"/>
      <c r="C31" s="60">
        <v>9</v>
      </c>
      <c r="D31" s="19" t="s">
        <v>116</v>
      </c>
      <c r="E31" s="60" t="s">
        <v>117</v>
      </c>
      <c r="F31" s="60">
        <v>4759.7</v>
      </c>
      <c r="G31" s="60">
        <v>8239</v>
      </c>
      <c r="H31" s="17">
        <v>7345</v>
      </c>
      <c r="I31" s="60">
        <v>811.6</v>
      </c>
      <c r="J31" s="62">
        <v>492</v>
      </c>
      <c r="K31" s="17" t="s">
        <v>5</v>
      </c>
      <c r="L31" s="60" t="s">
        <v>5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</row>
    <row r="32" spans="1:59" ht="29.25" customHeight="1" outlineLevel="1">
      <c r="A32" s="16"/>
      <c r="B32" s="16"/>
      <c r="C32" s="60">
        <v>10</v>
      </c>
      <c r="D32" s="19" t="s">
        <v>118</v>
      </c>
      <c r="E32" s="60" t="s">
        <v>32</v>
      </c>
      <c r="F32" s="60">
        <v>6</v>
      </c>
      <c r="G32" s="60">
        <v>5</v>
      </c>
      <c r="H32" s="60" t="s">
        <v>5</v>
      </c>
      <c r="I32" s="60">
        <v>2</v>
      </c>
      <c r="J32" s="60">
        <v>3</v>
      </c>
      <c r="K32" s="17">
        <v>1</v>
      </c>
      <c r="L32" s="60">
        <v>4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</row>
    <row r="33" spans="1:59" ht="14.25" customHeight="1" outlineLevel="1">
      <c r="A33" s="16"/>
      <c r="B33" s="16"/>
      <c r="C33" s="60">
        <v>11</v>
      </c>
      <c r="D33" s="19" t="s">
        <v>119</v>
      </c>
      <c r="E33" s="60" t="s">
        <v>32</v>
      </c>
      <c r="F33" s="60">
        <v>1</v>
      </c>
      <c r="G33" s="60">
        <v>0</v>
      </c>
      <c r="H33" s="60">
        <v>4</v>
      </c>
      <c r="I33" s="60" t="s">
        <v>5</v>
      </c>
      <c r="J33" s="60">
        <v>3</v>
      </c>
      <c r="K33" s="17">
        <v>1</v>
      </c>
      <c r="L33" s="60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</row>
    <row r="34" spans="1:59" ht="14.25" customHeight="1" outlineLevel="1">
      <c r="A34" s="16"/>
      <c r="B34" s="16"/>
      <c r="C34" s="60">
        <v>12</v>
      </c>
      <c r="D34" s="19" t="s">
        <v>120</v>
      </c>
      <c r="E34" s="60" t="s">
        <v>32</v>
      </c>
      <c r="F34" s="60">
        <v>1</v>
      </c>
      <c r="G34" s="60">
        <v>0</v>
      </c>
      <c r="H34" s="60">
        <v>2</v>
      </c>
      <c r="I34" s="60" t="s">
        <v>5</v>
      </c>
      <c r="J34" s="60" t="s">
        <v>5</v>
      </c>
      <c r="K34" s="17" t="s">
        <v>5</v>
      </c>
      <c r="L34" s="60" t="s">
        <v>5</v>
      </c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</row>
    <row r="35" spans="1:59" ht="27" customHeight="1" outlineLevel="1">
      <c r="A35" s="16"/>
      <c r="B35" s="16"/>
      <c r="C35" s="60">
        <v>13</v>
      </c>
      <c r="D35" s="19" t="s">
        <v>121</v>
      </c>
      <c r="E35" s="60" t="s">
        <v>32</v>
      </c>
      <c r="F35" s="60">
        <v>6</v>
      </c>
      <c r="G35" s="60">
        <v>5</v>
      </c>
      <c r="H35" s="60">
        <v>4</v>
      </c>
      <c r="I35" s="60">
        <v>2</v>
      </c>
      <c r="J35" s="60">
        <v>4</v>
      </c>
      <c r="K35" s="17">
        <v>2</v>
      </c>
      <c r="L35" s="60">
        <v>4</v>
      </c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</row>
    <row r="36" spans="1:59" ht="24" customHeight="1" outlineLevel="1">
      <c r="A36" s="16"/>
      <c r="B36" s="16"/>
      <c r="C36" s="60">
        <v>14</v>
      </c>
      <c r="D36" s="19" t="s">
        <v>122</v>
      </c>
      <c r="E36" s="60" t="s">
        <v>32</v>
      </c>
      <c r="F36" s="60">
        <v>5</v>
      </c>
      <c r="G36" s="60">
        <v>5</v>
      </c>
      <c r="H36" s="60">
        <v>2</v>
      </c>
      <c r="I36" s="60">
        <v>2</v>
      </c>
      <c r="J36" s="60">
        <v>3</v>
      </c>
      <c r="K36" s="17">
        <v>2</v>
      </c>
      <c r="L36" s="60">
        <v>4</v>
      </c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</row>
    <row r="37" spans="1:59" ht="14.25" customHeight="1" outlineLevel="1">
      <c r="A37" s="22"/>
      <c r="B37" s="58"/>
      <c r="C37" s="58"/>
      <c r="D37" s="15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</row>
    <row r="38" spans="1:59" ht="14.25" customHeight="1" outlineLevel="1">
      <c r="A38" s="22"/>
      <c r="B38" s="58"/>
      <c r="C38" s="58"/>
      <c r="D38" s="15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</row>
    <row r="39" spans="1:59" ht="14.25" customHeight="1" outlineLevel="1">
      <c r="A39" s="63" t="s">
        <v>35</v>
      </c>
      <c r="B39" s="15"/>
      <c r="C39" s="15" t="s">
        <v>123</v>
      </c>
      <c r="D39" s="16"/>
      <c r="E39" s="16"/>
      <c r="F39" s="16"/>
      <c r="G39" s="16"/>
      <c r="H39" s="16"/>
      <c r="I39" s="64" t="s">
        <v>124</v>
      </c>
      <c r="J39" s="16"/>
      <c r="K39" s="16"/>
      <c r="L39" s="16"/>
      <c r="M39" s="16"/>
      <c r="N39" s="16"/>
      <c r="O39" s="65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</row>
    <row r="40" spans="1:59" ht="75.75" customHeight="1" outlineLevel="1">
      <c r="A40" s="16"/>
      <c r="B40" s="16"/>
      <c r="C40" s="60" t="s">
        <v>10</v>
      </c>
      <c r="D40" s="60" t="s">
        <v>125</v>
      </c>
      <c r="E40" s="60" t="s">
        <v>126</v>
      </c>
      <c r="F40" s="60" t="s">
        <v>127</v>
      </c>
      <c r="G40" s="60" t="s">
        <v>128</v>
      </c>
      <c r="H40" s="60" t="s">
        <v>129</v>
      </c>
      <c r="I40" s="60" t="s">
        <v>130</v>
      </c>
      <c r="J40" s="60" t="s">
        <v>131</v>
      </c>
      <c r="K40" s="60" t="s">
        <v>132</v>
      </c>
      <c r="L40" s="60" t="s">
        <v>133</v>
      </c>
      <c r="M40" s="60" t="s">
        <v>134</v>
      </c>
      <c r="N40" s="60" t="s">
        <v>135</v>
      </c>
      <c r="O40" s="60" t="s">
        <v>136</v>
      </c>
      <c r="P40" s="60" t="s">
        <v>137</v>
      </c>
      <c r="Q40" s="60" t="s">
        <v>138</v>
      </c>
      <c r="R40" s="971" t="s">
        <v>139</v>
      </c>
      <c r="S40" s="972"/>
      <c r="T40" s="972"/>
      <c r="U40" s="972"/>
      <c r="V40" s="972"/>
      <c r="W40" s="972"/>
      <c r="X40" s="973"/>
      <c r="Y40" s="971" t="s">
        <v>140</v>
      </c>
      <c r="Z40" s="972"/>
      <c r="AA40" s="972"/>
      <c r="AB40" s="972"/>
      <c r="AC40" s="972"/>
      <c r="AD40" s="972"/>
      <c r="AE40" s="973"/>
      <c r="AF40" s="971" t="s">
        <v>141</v>
      </c>
      <c r="AG40" s="972"/>
      <c r="AH40" s="972"/>
      <c r="AI40" s="972"/>
      <c r="AJ40" s="972"/>
      <c r="AK40" s="972"/>
      <c r="AL40" s="973"/>
      <c r="AM40" s="971" t="s">
        <v>142</v>
      </c>
      <c r="AN40" s="972"/>
      <c r="AO40" s="972"/>
      <c r="AP40" s="972"/>
      <c r="AQ40" s="972"/>
      <c r="AR40" s="972"/>
      <c r="AS40" s="973"/>
      <c r="AT40" s="971" t="s">
        <v>143</v>
      </c>
      <c r="AU40" s="972"/>
      <c r="AV40" s="972"/>
      <c r="AW40" s="972"/>
      <c r="AX40" s="972"/>
      <c r="AY40" s="972"/>
      <c r="AZ40" s="973"/>
      <c r="BA40" s="971" t="s">
        <v>144</v>
      </c>
      <c r="BB40" s="972"/>
      <c r="BC40" s="972"/>
      <c r="BD40" s="972"/>
      <c r="BE40" s="972"/>
      <c r="BF40" s="972"/>
      <c r="BG40" s="973"/>
    </row>
    <row r="41" spans="1:59" ht="14.25" customHeight="1" outlineLevel="1">
      <c r="A41" s="16"/>
      <c r="B41" s="50"/>
      <c r="C41" s="66">
        <v>1</v>
      </c>
      <c r="D41" s="67" t="s">
        <v>98</v>
      </c>
      <c r="E41" s="66"/>
      <c r="F41" s="66"/>
      <c r="G41" s="66"/>
      <c r="H41" s="66"/>
      <c r="I41" s="66">
        <f t="shared" ref="I41:K41" si="2">SUM(I42:I48)</f>
        <v>7435</v>
      </c>
      <c r="J41" s="66">
        <f t="shared" si="2"/>
        <v>13681.7</v>
      </c>
      <c r="K41" s="66">
        <f t="shared" si="2"/>
        <v>52088</v>
      </c>
      <c r="L41" s="66"/>
      <c r="M41" s="66"/>
      <c r="N41" s="66"/>
      <c r="O41" s="66"/>
      <c r="P41" s="66"/>
      <c r="Q41" s="60"/>
      <c r="R41" s="60">
        <v>2017</v>
      </c>
      <c r="S41" s="60">
        <v>2018</v>
      </c>
      <c r="T41" s="60">
        <v>2019</v>
      </c>
      <c r="U41" s="68">
        <v>2020</v>
      </c>
      <c r="V41" s="60">
        <v>2021</v>
      </c>
      <c r="W41" s="60">
        <v>2022</v>
      </c>
      <c r="X41" s="60">
        <v>2023</v>
      </c>
      <c r="Y41" s="60">
        <v>2017</v>
      </c>
      <c r="Z41" s="60">
        <v>2018</v>
      </c>
      <c r="AA41" s="60">
        <v>2019</v>
      </c>
      <c r="AB41" s="60">
        <v>2020</v>
      </c>
      <c r="AC41" s="60">
        <v>2021</v>
      </c>
      <c r="AD41" s="60">
        <v>2022</v>
      </c>
      <c r="AE41" s="60">
        <v>2023</v>
      </c>
      <c r="AF41" s="60">
        <v>2017</v>
      </c>
      <c r="AG41" s="60">
        <v>2018</v>
      </c>
      <c r="AH41" s="60">
        <v>2019</v>
      </c>
      <c r="AI41" s="60">
        <v>2020</v>
      </c>
      <c r="AJ41" s="60">
        <v>2021</v>
      </c>
      <c r="AK41" s="60">
        <v>2022</v>
      </c>
      <c r="AL41" s="60">
        <v>2023</v>
      </c>
      <c r="AM41" s="60">
        <v>2017</v>
      </c>
      <c r="AN41" s="60">
        <v>2018</v>
      </c>
      <c r="AO41" s="60">
        <v>2019</v>
      </c>
      <c r="AP41" s="60">
        <v>2020</v>
      </c>
      <c r="AQ41" s="60">
        <v>2021</v>
      </c>
      <c r="AR41" s="60">
        <v>2022</v>
      </c>
      <c r="AS41" s="60">
        <v>2023</v>
      </c>
      <c r="AT41" s="60">
        <v>2017</v>
      </c>
      <c r="AU41" s="60">
        <v>2018</v>
      </c>
      <c r="AV41" s="60">
        <v>2019</v>
      </c>
      <c r="AW41" s="60">
        <v>2020</v>
      </c>
      <c r="AX41" s="60">
        <v>2021</v>
      </c>
      <c r="AY41" s="60">
        <v>2022</v>
      </c>
      <c r="AZ41" s="60">
        <v>2023</v>
      </c>
      <c r="BA41" s="60">
        <v>2017</v>
      </c>
      <c r="BB41" s="60">
        <v>2018</v>
      </c>
      <c r="BC41" s="60">
        <v>2019</v>
      </c>
      <c r="BD41" s="60">
        <v>2020</v>
      </c>
      <c r="BE41" s="60">
        <v>2021</v>
      </c>
      <c r="BF41" s="60">
        <v>2022</v>
      </c>
      <c r="BG41" s="60">
        <v>2023</v>
      </c>
    </row>
    <row r="42" spans="1:59" ht="39" customHeight="1" outlineLevel="1">
      <c r="A42" s="16"/>
      <c r="B42" s="16">
        <v>1</v>
      </c>
      <c r="C42" s="69" t="s">
        <v>145</v>
      </c>
      <c r="D42" s="70" t="s">
        <v>1644</v>
      </c>
      <c r="E42" s="17">
        <v>1</v>
      </c>
      <c r="F42" s="17" t="s">
        <v>146</v>
      </c>
      <c r="G42" s="17">
        <v>1966</v>
      </c>
      <c r="H42" s="17">
        <v>1</v>
      </c>
      <c r="I42" s="17">
        <v>320</v>
      </c>
      <c r="J42" s="17">
        <v>320</v>
      </c>
      <c r="K42" s="17">
        <v>845</v>
      </c>
      <c r="L42" s="17"/>
      <c r="M42" s="17" t="s">
        <v>147</v>
      </c>
      <c r="N42" s="46">
        <v>1</v>
      </c>
      <c r="O42" s="17">
        <v>0</v>
      </c>
      <c r="P42" s="60"/>
      <c r="Q42" s="60"/>
      <c r="R42" s="60">
        <v>47.4</v>
      </c>
      <c r="S42" s="60">
        <v>48.82</v>
      </c>
      <c r="T42" s="60">
        <v>43.85</v>
      </c>
      <c r="U42" s="60">
        <v>45.145000000000003</v>
      </c>
      <c r="V42" s="60">
        <v>51.31</v>
      </c>
      <c r="W42" s="60">
        <v>38.713000000000001</v>
      </c>
      <c r="X42" s="60">
        <v>41.941000000000003</v>
      </c>
      <c r="Y42" s="60" t="s">
        <v>5</v>
      </c>
      <c r="Z42" s="60" t="s">
        <v>5</v>
      </c>
      <c r="AA42" s="60" t="s">
        <v>5</v>
      </c>
      <c r="AB42" s="60" t="s">
        <v>5</v>
      </c>
      <c r="AC42" s="60" t="s">
        <v>5</v>
      </c>
      <c r="AD42" s="60" t="s">
        <v>5</v>
      </c>
      <c r="AE42" s="60" t="s">
        <v>5</v>
      </c>
      <c r="AF42" s="60" t="s">
        <v>5</v>
      </c>
      <c r="AG42" s="60" t="s">
        <v>5</v>
      </c>
      <c r="AH42" s="60" t="s">
        <v>5</v>
      </c>
      <c r="AI42" s="60" t="s">
        <v>5</v>
      </c>
      <c r="AJ42" s="60" t="s">
        <v>5</v>
      </c>
      <c r="AK42" s="60" t="s">
        <v>5</v>
      </c>
      <c r="AL42" s="60" t="s">
        <v>5</v>
      </c>
      <c r="AM42" s="60" t="s">
        <v>5</v>
      </c>
      <c r="AN42" s="60" t="s">
        <v>5</v>
      </c>
      <c r="AO42" s="60" t="s">
        <v>5</v>
      </c>
      <c r="AP42" s="60" t="s">
        <v>5</v>
      </c>
      <c r="AQ42" s="60" t="s">
        <v>5</v>
      </c>
      <c r="AR42" s="60" t="s">
        <v>5</v>
      </c>
      <c r="AS42" s="60" t="s">
        <v>5</v>
      </c>
      <c r="AT42" s="60">
        <v>16606</v>
      </c>
      <c r="AU42" s="60">
        <v>15766.7</v>
      </c>
      <c r="AV42" s="60">
        <v>14940</v>
      </c>
      <c r="AW42" s="60">
        <v>12705</v>
      </c>
      <c r="AX42" s="60">
        <v>16404</v>
      </c>
      <c r="AY42" s="60">
        <v>4776</v>
      </c>
      <c r="AZ42" s="60">
        <v>1284</v>
      </c>
      <c r="BA42" s="60"/>
      <c r="BB42" s="60"/>
      <c r="BC42" s="60"/>
      <c r="BD42" s="60"/>
      <c r="BE42" s="60"/>
      <c r="BF42" s="60"/>
      <c r="BG42" s="60"/>
    </row>
    <row r="43" spans="1:59" ht="66.75" customHeight="1" outlineLevel="1">
      <c r="A43" s="16"/>
      <c r="B43" s="16">
        <v>1</v>
      </c>
      <c r="C43" s="69" t="s">
        <v>41</v>
      </c>
      <c r="D43" s="71" t="s">
        <v>1645</v>
      </c>
      <c r="E43" s="17">
        <v>1</v>
      </c>
      <c r="F43" s="17" t="s">
        <v>146</v>
      </c>
      <c r="G43" s="17">
        <v>1966</v>
      </c>
      <c r="H43" s="17">
        <v>2</v>
      </c>
      <c r="I43" s="17">
        <v>864</v>
      </c>
      <c r="J43" s="17">
        <v>1729</v>
      </c>
      <c r="K43" s="17">
        <v>6918</v>
      </c>
      <c r="L43" s="17"/>
      <c r="M43" s="17" t="s">
        <v>147</v>
      </c>
      <c r="N43" s="46">
        <v>1</v>
      </c>
      <c r="O43" s="17">
        <v>0</v>
      </c>
      <c r="P43" s="60" t="s">
        <v>148</v>
      </c>
      <c r="Q43" s="17">
        <v>2017</v>
      </c>
      <c r="R43" s="17">
        <v>245.3</v>
      </c>
      <c r="S43" s="60">
        <v>243.7</v>
      </c>
      <c r="T43" s="60">
        <v>190.36</v>
      </c>
      <c r="U43" s="60">
        <v>190.273</v>
      </c>
      <c r="V43" s="60">
        <v>236.429</v>
      </c>
      <c r="W43" s="60">
        <v>184.27</v>
      </c>
      <c r="X43" s="60">
        <v>177.23</v>
      </c>
      <c r="Y43" s="17">
        <v>2465</v>
      </c>
      <c r="Z43" s="60">
        <v>2458</v>
      </c>
      <c r="AA43" s="60">
        <v>2237</v>
      </c>
      <c r="AB43" s="60">
        <v>1413</v>
      </c>
      <c r="AC43" s="60">
        <v>1743</v>
      </c>
      <c r="AD43" s="60">
        <v>635</v>
      </c>
      <c r="AE43" s="60">
        <v>8.1999999999999993</v>
      </c>
      <c r="AF43" s="60" t="s">
        <v>5</v>
      </c>
      <c r="AG43" s="60" t="s">
        <v>5</v>
      </c>
      <c r="AH43" s="60" t="s">
        <v>5</v>
      </c>
      <c r="AI43" s="60" t="s">
        <v>5</v>
      </c>
      <c r="AJ43" s="60" t="s">
        <v>5</v>
      </c>
      <c r="AK43" s="60" t="s">
        <v>5</v>
      </c>
      <c r="AL43" s="60" t="s">
        <v>5</v>
      </c>
      <c r="AM43" s="60" t="s">
        <v>5</v>
      </c>
      <c r="AN43" s="60" t="s">
        <v>5</v>
      </c>
      <c r="AO43" s="60" t="s">
        <v>5</v>
      </c>
      <c r="AP43" s="60" t="s">
        <v>5</v>
      </c>
      <c r="AQ43" s="60" t="s">
        <v>5</v>
      </c>
      <c r="AR43" s="60" t="s">
        <v>5</v>
      </c>
      <c r="AS43" s="60" t="s">
        <v>5</v>
      </c>
      <c r="AT43" s="17">
        <v>44802</v>
      </c>
      <c r="AU43" s="60">
        <v>45383</v>
      </c>
      <c r="AV43" s="60">
        <v>47283</v>
      </c>
      <c r="AW43" s="60">
        <v>36410</v>
      </c>
      <c r="AX43" s="60">
        <v>45680</v>
      </c>
      <c r="AY43" s="60">
        <v>16884</v>
      </c>
      <c r="AZ43" s="60">
        <v>2219</v>
      </c>
      <c r="BA43" s="17"/>
      <c r="BB43" s="60"/>
      <c r="BC43" s="60"/>
      <c r="BD43" s="60"/>
      <c r="BE43" s="60"/>
      <c r="BF43" s="60"/>
      <c r="BG43" s="60"/>
    </row>
    <row r="44" spans="1:59" ht="37.5" customHeight="1" outlineLevel="1">
      <c r="A44" s="16"/>
      <c r="B44" s="16">
        <v>1</v>
      </c>
      <c r="C44" s="69" t="s">
        <v>149</v>
      </c>
      <c r="D44" s="70" t="s">
        <v>1646</v>
      </c>
      <c r="E44" s="17">
        <v>1</v>
      </c>
      <c r="F44" s="17" t="s">
        <v>146</v>
      </c>
      <c r="G44" s="17">
        <v>1970</v>
      </c>
      <c r="H44" s="17">
        <v>2</v>
      </c>
      <c r="I44" s="17">
        <v>1089</v>
      </c>
      <c r="J44" s="17">
        <v>1905</v>
      </c>
      <c r="K44" s="17">
        <v>7619</v>
      </c>
      <c r="L44" s="17"/>
      <c r="M44" s="17" t="s">
        <v>147</v>
      </c>
      <c r="N44" s="46">
        <v>1</v>
      </c>
      <c r="O44" s="17">
        <v>0</v>
      </c>
      <c r="P44" s="60" t="s">
        <v>150</v>
      </c>
      <c r="Q44" s="17">
        <v>2023</v>
      </c>
      <c r="R44" s="17">
        <v>189.33</v>
      </c>
      <c r="S44" s="60">
        <v>210.35</v>
      </c>
      <c r="T44" s="60">
        <v>173.84</v>
      </c>
      <c r="U44" s="60">
        <v>163.71</v>
      </c>
      <c r="V44" s="60">
        <v>188.82</v>
      </c>
      <c r="W44" s="60">
        <v>159.261</v>
      </c>
      <c r="X44" s="60">
        <v>152.58199999999999</v>
      </c>
      <c r="Y44" s="60" t="s">
        <v>5</v>
      </c>
      <c r="Z44" s="60" t="s">
        <v>5</v>
      </c>
      <c r="AA44" s="60" t="s">
        <v>5</v>
      </c>
      <c r="AB44" s="60" t="s">
        <v>5</v>
      </c>
      <c r="AC44" s="60" t="s">
        <v>5</v>
      </c>
      <c r="AD44" s="60" t="s">
        <v>5</v>
      </c>
      <c r="AE44" s="60" t="s">
        <v>5</v>
      </c>
      <c r="AF44" s="60" t="s">
        <v>5</v>
      </c>
      <c r="AG44" s="60" t="s">
        <v>5</v>
      </c>
      <c r="AH44" s="60" t="s">
        <v>5</v>
      </c>
      <c r="AI44" s="60" t="s">
        <v>5</v>
      </c>
      <c r="AJ44" s="60" t="s">
        <v>5</v>
      </c>
      <c r="AK44" s="60" t="s">
        <v>5</v>
      </c>
      <c r="AL44" s="60" t="s">
        <v>5</v>
      </c>
      <c r="AM44" s="60" t="s">
        <v>5</v>
      </c>
      <c r="AN44" s="60" t="s">
        <v>5</v>
      </c>
      <c r="AO44" s="60" t="s">
        <v>5</v>
      </c>
      <c r="AP44" s="60" t="s">
        <v>5</v>
      </c>
      <c r="AQ44" s="60" t="s">
        <v>5</v>
      </c>
      <c r="AR44" s="60" t="s">
        <v>5</v>
      </c>
      <c r="AS44" s="60" t="s">
        <v>5</v>
      </c>
      <c r="AT44" s="17">
        <v>79493</v>
      </c>
      <c r="AU44" s="60">
        <v>81520</v>
      </c>
      <c r="AV44" s="60">
        <v>77940</v>
      </c>
      <c r="AW44" s="60">
        <v>59300</v>
      </c>
      <c r="AX44" s="60">
        <v>82620</v>
      </c>
      <c r="AY44" s="60">
        <v>92700</v>
      </c>
      <c r="AZ44" s="60">
        <v>57300</v>
      </c>
      <c r="BA44" s="17"/>
      <c r="BB44" s="60"/>
      <c r="BC44" s="60"/>
      <c r="BD44" s="60"/>
      <c r="BE44" s="60"/>
      <c r="BF44" s="60"/>
      <c r="BG44" s="60"/>
    </row>
    <row r="45" spans="1:59" ht="72.75" customHeight="1" outlineLevel="1">
      <c r="A45" s="16"/>
      <c r="B45" s="16">
        <v>1</v>
      </c>
      <c r="C45" s="72" t="s">
        <v>151</v>
      </c>
      <c r="D45" s="70" t="s">
        <v>1647</v>
      </c>
      <c r="E45" s="17">
        <v>1</v>
      </c>
      <c r="F45" s="17" t="s">
        <v>146</v>
      </c>
      <c r="G45" s="17">
        <v>1977</v>
      </c>
      <c r="H45" s="17">
        <v>2</v>
      </c>
      <c r="I45" s="17">
        <v>1260</v>
      </c>
      <c r="J45" s="17">
        <v>2181</v>
      </c>
      <c r="K45" s="17">
        <v>7259</v>
      </c>
      <c r="L45" s="17"/>
      <c r="M45" s="17" t="s">
        <v>147</v>
      </c>
      <c r="N45" s="46">
        <v>1</v>
      </c>
      <c r="O45" s="17">
        <v>1</v>
      </c>
      <c r="P45" s="60" t="s">
        <v>152</v>
      </c>
      <c r="Q45" s="17" t="s">
        <v>153</v>
      </c>
      <c r="R45" s="17">
        <v>290.02</v>
      </c>
      <c r="S45" s="60">
        <v>263.22000000000003</v>
      </c>
      <c r="T45" s="60">
        <v>238.93</v>
      </c>
      <c r="U45" s="60">
        <v>207.9</v>
      </c>
      <c r="V45" s="60">
        <v>207.86</v>
      </c>
      <c r="W45" s="60">
        <v>177.46</v>
      </c>
      <c r="X45" s="60">
        <v>136.31</v>
      </c>
      <c r="Y45" s="60" t="s">
        <v>5</v>
      </c>
      <c r="Z45" s="60" t="s">
        <v>5</v>
      </c>
      <c r="AA45" s="60" t="s">
        <v>5</v>
      </c>
      <c r="AB45" s="60" t="s">
        <v>5</v>
      </c>
      <c r="AC45" s="60" t="s">
        <v>5</v>
      </c>
      <c r="AD45" s="60" t="s">
        <v>5</v>
      </c>
      <c r="AE45" s="60" t="s">
        <v>5</v>
      </c>
      <c r="AF45" s="60" t="s">
        <v>5</v>
      </c>
      <c r="AG45" s="60" t="s">
        <v>5</v>
      </c>
      <c r="AH45" s="60" t="s">
        <v>5</v>
      </c>
      <c r="AI45" s="60" t="s">
        <v>5</v>
      </c>
      <c r="AJ45" s="60" t="s">
        <v>5</v>
      </c>
      <c r="AK45" s="60" t="s">
        <v>5</v>
      </c>
      <c r="AL45" s="60" t="s">
        <v>5</v>
      </c>
      <c r="AM45" s="60" t="s">
        <v>5</v>
      </c>
      <c r="AN45" s="60" t="s">
        <v>5</v>
      </c>
      <c r="AO45" s="60" t="s">
        <v>5</v>
      </c>
      <c r="AP45" s="60" t="s">
        <v>5</v>
      </c>
      <c r="AQ45" s="60" t="s">
        <v>5</v>
      </c>
      <c r="AR45" s="60" t="s">
        <v>5</v>
      </c>
      <c r="AS45" s="60" t="s">
        <v>5</v>
      </c>
      <c r="AT45" s="17">
        <v>62923</v>
      </c>
      <c r="AU45" s="60">
        <v>60666</v>
      </c>
      <c r="AV45" s="60">
        <v>60898</v>
      </c>
      <c r="AW45" s="60">
        <v>47059</v>
      </c>
      <c r="AX45" s="60">
        <v>56025</v>
      </c>
      <c r="AY45" s="60">
        <v>54057</v>
      </c>
      <c r="AZ45" s="60">
        <v>52530</v>
      </c>
      <c r="BA45" s="17"/>
      <c r="BB45" s="60"/>
      <c r="BC45" s="60"/>
      <c r="BD45" s="60"/>
      <c r="BE45" s="60"/>
      <c r="BF45" s="60"/>
      <c r="BG45" s="60"/>
    </row>
    <row r="46" spans="1:59" ht="69.75" customHeight="1" outlineLevel="1">
      <c r="A46" s="16"/>
      <c r="B46" s="16">
        <v>1</v>
      </c>
      <c r="C46" s="60" t="s">
        <v>154</v>
      </c>
      <c r="D46" s="70" t="s">
        <v>1648</v>
      </c>
      <c r="E46" s="17">
        <v>1</v>
      </c>
      <c r="F46" s="17" t="s">
        <v>146</v>
      </c>
      <c r="G46" s="17">
        <v>1980</v>
      </c>
      <c r="H46" s="17">
        <v>2</v>
      </c>
      <c r="I46" s="17">
        <v>1443.5</v>
      </c>
      <c r="J46" s="17">
        <v>2500</v>
      </c>
      <c r="K46" s="17">
        <v>10008</v>
      </c>
      <c r="L46" s="17"/>
      <c r="M46" s="17" t="s">
        <v>147</v>
      </c>
      <c r="N46" s="46">
        <v>1</v>
      </c>
      <c r="O46" s="17">
        <v>0</v>
      </c>
      <c r="P46" s="60" t="s">
        <v>155</v>
      </c>
      <c r="Q46" s="17">
        <v>2022</v>
      </c>
      <c r="R46" s="17">
        <v>387.2</v>
      </c>
      <c r="S46" s="60">
        <v>430.8</v>
      </c>
      <c r="T46" s="60">
        <v>368.3</v>
      </c>
      <c r="U46" s="60">
        <v>332</v>
      </c>
      <c r="V46" s="60">
        <v>389.3</v>
      </c>
      <c r="W46" s="60">
        <v>322.5</v>
      </c>
      <c r="X46" s="60">
        <v>299.8</v>
      </c>
      <c r="Y46" s="60" t="s">
        <v>5</v>
      </c>
      <c r="Z46" s="60" t="s">
        <v>5</v>
      </c>
      <c r="AA46" s="60" t="s">
        <v>5</v>
      </c>
      <c r="AB46" s="60" t="s">
        <v>5</v>
      </c>
      <c r="AC46" s="60" t="s">
        <v>5</v>
      </c>
      <c r="AD46" s="60" t="s">
        <v>5</v>
      </c>
      <c r="AE46" s="60" t="s">
        <v>5</v>
      </c>
      <c r="AF46" s="60" t="s">
        <v>5</v>
      </c>
      <c r="AG46" s="60" t="s">
        <v>5</v>
      </c>
      <c r="AH46" s="60" t="s">
        <v>5</v>
      </c>
      <c r="AI46" s="60" t="s">
        <v>5</v>
      </c>
      <c r="AJ46" s="60" t="s">
        <v>5</v>
      </c>
      <c r="AK46" s="60" t="s">
        <v>5</v>
      </c>
      <c r="AL46" s="60" t="s">
        <v>5</v>
      </c>
      <c r="AM46" s="60" t="s">
        <v>5</v>
      </c>
      <c r="AN46" s="60" t="s">
        <v>5</v>
      </c>
      <c r="AO46" s="60" t="s">
        <v>5</v>
      </c>
      <c r="AP46" s="60" t="s">
        <v>5</v>
      </c>
      <c r="AQ46" s="60" t="s">
        <v>5</v>
      </c>
      <c r="AR46" s="60" t="s">
        <v>5</v>
      </c>
      <c r="AS46" s="60" t="s">
        <v>5</v>
      </c>
      <c r="AT46" s="17">
        <v>67583</v>
      </c>
      <c r="AU46" s="60">
        <v>71220</v>
      </c>
      <c r="AV46" s="60">
        <v>65995</v>
      </c>
      <c r="AW46" s="60">
        <v>45600</v>
      </c>
      <c r="AX46" s="60">
        <v>54297</v>
      </c>
      <c r="AY46" s="60">
        <v>47525</v>
      </c>
      <c r="AZ46" s="60">
        <v>34755</v>
      </c>
      <c r="BA46" s="17"/>
      <c r="BB46" s="60"/>
      <c r="BC46" s="60"/>
      <c r="BD46" s="60"/>
      <c r="BE46" s="60"/>
      <c r="BF46" s="60"/>
      <c r="BG46" s="60"/>
    </row>
    <row r="47" spans="1:59" ht="39" customHeight="1" outlineLevel="1">
      <c r="A47" s="16"/>
      <c r="B47" s="16">
        <v>1</v>
      </c>
      <c r="C47" s="60" t="s">
        <v>156</v>
      </c>
      <c r="D47" s="70" t="s">
        <v>1649</v>
      </c>
      <c r="E47" s="17">
        <v>1</v>
      </c>
      <c r="F47" s="17" t="s">
        <v>146</v>
      </c>
      <c r="G47" s="17">
        <v>1989</v>
      </c>
      <c r="H47" s="17">
        <v>2</v>
      </c>
      <c r="I47" s="17">
        <v>1448.2</v>
      </c>
      <c r="J47" s="17">
        <v>2468</v>
      </c>
      <c r="K47" s="17">
        <v>10847</v>
      </c>
      <c r="L47" s="17" t="s">
        <v>157</v>
      </c>
      <c r="M47" s="17" t="s">
        <v>147</v>
      </c>
      <c r="N47" s="46">
        <v>1</v>
      </c>
      <c r="O47" s="17">
        <v>0</v>
      </c>
      <c r="P47" s="60" t="s">
        <v>158</v>
      </c>
      <c r="Q47" s="17">
        <v>2023</v>
      </c>
      <c r="R47" s="17">
        <v>341.06</v>
      </c>
      <c r="S47" s="60">
        <v>397.99</v>
      </c>
      <c r="T47" s="60">
        <v>330.12</v>
      </c>
      <c r="U47" s="60">
        <v>319.86</v>
      </c>
      <c r="V47" s="60">
        <v>381.32</v>
      </c>
      <c r="W47" s="60">
        <v>282.923</v>
      </c>
      <c r="X47" s="60">
        <v>240.56</v>
      </c>
      <c r="Y47" s="60" t="s">
        <v>5</v>
      </c>
      <c r="Z47" s="60" t="s">
        <v>5</v>
      </c>
      <c r="AA47" s="60" t="s">
        <v>5</v>
      </c>
      <c r="AB47" s="60" t="s">
        <v>5</v>
      </c>
      <c r="AC47" s="60" t="s">
        <v>5</v>
      </c>
      <c r="AD47" s="60" t="s">
        <v>5</v>
      </c>
      <c r="AE47" s="60" t="s">
        <v>5</v>
      </c>
      <c r="AF47" s="60" t="s">
        <v>5</v>
      </c>
      <c r="AG47" s="60" t="s">
        <v>5</v>
      </c>
      <c r="AH47" s="60" t="s">
        <v>5</v>
      </c>
      <c r="AI47" s="60" t="s">
        <v>5</v>
      </c>
      <c r="AJ47" s="60" t="s">
        <v>5</v>
      </c>
      <c r="AK47" s="60" t="s">
        <v>5</v>
      </c>
      <c r="AL47" s="60" t="s">
        <v>5</v>
      </c>
      <c r="AM47" s="60" t="s">
        <v>5</v>
      </c>
      <c r="AN47" s="60" t="s">
        <v>5</v>
      </c>
      <c r="AO47" s="60" t="s">
        <v>5</v>
      </c>
      <c r="AP47" s="60" t="s">
        <v>5</v>
      </c>
      <c r="AQ47" s="60" t="s">
        <v>5</v>
      </c>
      <c r="AR47" s="60" t="s">
        <v>5</v>
      </c>
      <c r="AS47" s="60" t="s">
        <v>5</v>
      </c>
      <c r="AT47" s="17">
        <v>66375</v>
      </c>
      <c r="AU47" s="60">
        <v>61440</v>
      </c>
      <c r="AV47" s="60">
        <v>52184</v>
      </c>
      <c r="AW47" s="60">
        <v>41173</v>
      </c>
      <c r="AX47" s="60">
        <v>46714</v>
      </c>
      <c r="AY47" s="60">
        <v>17434</v>
      </c>
      <c r="AZ47" s="60">
        <v>8677</v>
      </c>
      <c r="BA47" s="17"/>
      <c r="BB47" s="60"/>
      <c r="BC47" s="60"/>
      <c r="BD47" s="60"/>
      <c r="BE47" s="60"/>
      <c r="BF47" s="60"/>
      <c r="BG47" s="60"/>
    </row>
    <row r="48" spans="1:59" ht="73.5" customHeight="1" outlineLevel="1">
      <c r="A48" s="16"/>
      <c r="B48" s="16"/>
      <c r="C48" s="72" t="s">
        <v>159</v>
      </c>
      <c r="D48" s="73" t="s">
        <v>1650</v>
      </c>
      <c r="E48" s="17">
        <v>1</v>
      </c>
      <c r="F48" s="17" t="s">
        <v>146</v>
      </c>
      <c r="G48" s="17">
        <v>1982</v>
      </c>
      <c r="H48" s="17">
        <v>3</v>
      </c>
      <c r="I48" s="17">
        <v>1010.3</v>
      </c>
      <c r="J48" s="17">
        <v>2578.6999999999998</v>
      </c>
      <c r="K48" s="17">
        <v>8592</v>
      </c>
      <c r="L48" s="17" t="s">
        <v>160</v>
      </c>
      <c r="M48" s="60" t="s">
        <v>161</v>
      </c>
      <c r="N48" s="46">
        <v>1</v>
      </c>
      <c r="O48" s="17">
        <v>0</v>
      </c>
      <c r="P48" s="60" t="s">
        <v>162</v>
      </c>
      <c r="Q48" s="62" t="s">
        <v>163</v>
      </c>
      <c r="R48" s="612"/>
      <c r="S48" s="613"/>
      <c r="T48" s="613"/>
      <c r="U48" s="613"/>
      <c r="V48" s="613"/>
      <c r="W48" s="613"/>
      <c r="X48" s="613"/>
      <c r="Y48" s="60" t="s">
        <v>5</v>
      </c>
      <c r="Z48" s="60" t="s">
        <v>5</v>
      </c>
      <c r="AA48" s="60" t="s">
        <v>5</v>
      </c>
      <c r="AB48" s="60" t="s">
        <v>5</v>
      </c>
      <c r="AC48" s="60" t="s">
        <v>5</v>
      </c>
      <c r="AD48" s="60" t="s">
        <v>5</v>
      </c>
      <c r="AE48" s="60" t="s">
        <v>5</v>
      </c>
      <c r="AF48" s="62"/>
      <c r="AG48" s="60"/>
      <c r="AH48" s="60"/>
      <c r="AI48" s="60"/>
      <c r="AJ48" s="60"/>
      <c r="AK48" s="60"/>
      <c r="AL48" s="60"/>
      <c r="AM48" s="62"/>
      <c r="AN48" s="62"/>
      <c r="AO48" s="62"/>
      <c r="AP48" s="62"/>
      <c r="AQ48" s="62"/>
      <c r="AR48" s="62"/>
      <c r="AS48" s="62"/>
      <c r="AT48" s="62"/>
      <c r="AU48" s="60"/>
      <c r="AV48" s="60">
        <v>25001</v>
      </c>
      <c r="AW48" s="60">
        <v>17154</v>
      </c>
      <c r="AX48" s="60">
        <v>24238.26</v>
      </c>
      <c r="AY48" s="60">
        <v>33115</v>
      </c>
      <c r="AZ48" s="60">
        <v>3073</v>
      </c>
      <c r="BA48" s="62"/>
      <c r="BB48" s="60"/>
      <c r="BC48" s="60"/>
      <c r="BD48" s="60"/>
      <c r="BE48" s="60"/>
      <c r="BF48" s="60"/>
      <c r="BG48" s="60"/>
    </row>
    <row r="49" spans="1:59" ht="14.25" customHeight="1" outlineLevel="1">
      <c r="A49" s="16"/>
      <c r="B49" s="50"/>
      <c r="C49" s="66">
        <v>2</v>
      </c>
      <c r="D49" s="74" t="s">
        <v>99</v>
      </c>
      <c r="E49" s="66"/>
      <c r="F49" s="66"/>
      <c r="G49" s="66"/>
      <c r="H49" s="66"/>
      <c r="I49" s="66">
        <f t="shared" ref="I49:K49" si="3">SUM(I50:I54)</f>
        <v>13636.2</v>
      </c>
      <c r="J49" s="66">
        <f t="shared" si="3"/>
        <v>25268.5</v>
      </c>
      <c r="K49" s="66">
        <f t="shared" si="3"/>
        <v>119295</v>
      </c>
      <c r="L49" s="66"/>
      <c r="M49" s="66"/>
      <c r="N49" s="46"/>
      <c r="O49" s="17"/>
      <c r="P49" s="60"/>
      <c r="Q49" s="17"/>
      <c r="R49" s="17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17"/>
      <c r="AG49" s="60"/>
      <c r="AH49" s="60"/>
      <c r="AI49" s="60"/>
      <c r="AJ49" s="60"/>
      <c r="AK49" s="60"/>
      <c r="AL49" s="60"/>
      <c r="AM49" s="17"/>
      <c r="AN49" s="17"/>
      <c r="AO49" s="17"/>
      <c r="AP49" s="17"/>
      <c r="AQ49" s="17"/>
      <c r="AR49" s="17"/>
      <c r="AS49" s="17"/>
      <c r="AT49" s="17"/>
      <c r="AU49" s="60"/>
      <c r="AV49" s="60"/>
      <c r="AW49" s="60"/>
      <c r="AX49" s="60"/>
      <c r="AY49" s="60"/>
      <c r="AZ49" s="60"/>
      <c r="BA49" s="17"/>
      <c r="BB49" s="60"/>
      <c r="BC49" s="60"/>
      <c r="BD49" s="60"/>
      <c r="BE49" s="60"/>
      <c r="BF49" s="60"/>
      <c r="BG49" s="60"/>
    </row>
    <row r="50" spans="1:59" ht="138.75" customHeight="1" outlineLevel="1">
      <c r="A50" s="16"/>
      <c r="B50" s="16">
        <v>1</v>
      </c>
      <c r="C50" s="75" t="s">
        <v>164</v>
      </c>
      <c r="D50" s="76" t="s">
        <v>1651</v>
      </c>
      <c r="E50" s="60">
        <v>1</v>
      </c>
      <c r="F50" s="17" t="s">
        <v>146</v>
      </c>
      <c r="G50" s="60">
        <v>1966</v>
      </c>
      <c r="H50" s="17">
        <v>3</v>
      </c>
      <c r="I50" s="17">
        <v>1994</v>
      </c>
      <c r="J50" s="17">
        <v>3859</v>
      </c>
      <c r="K50" s="17">
        <v>18335</v>
      </c>
      <c r="L50" s="17"/>
      <c r="M50" s="17" t="s">
        <v>147</v>
      </c>
      <c r="N50" s="46">
        <v>1</v>
      </c>
      <c r="O50" s="17">
        <v>1</v>
      </c>
      <c r="P50" s="60" t="s">
        <v>165</v>
      </c>
      <c r="Q50" s="17" t="s">
        <v>166</v>
      </c>
      <c r="R50" s="17">
        <v>332.5</v>
      </c>
      <c r="S50" s="60">
        <v>276.05</v>
      </c>
      <c r="T50" s="60">
        <v>220.119</v>
      </c>
      <c r="U50" s="60">
        <v>207.977</v>
      </c>
      <c r="V50" s="60">
        <v>258.26799999999997</v>
      </c>
      <c r="W50" s="60">
        <v>211.524</v>
      </c>
      <c r="X50" s="60">
        <v>200.023</v>
      </c>
      <c r="Y50" s="60" t="s">
        <v>5</v>
      </c>
      <c r="Z50" s="60" t="s">
        <v>5</v>
      </c>
      <c r="AA50" s="60" t="s">
        <v>5</v>
      </c>
      <c r="AB50" s="60" t="s">
        <v>5</v>
      </c>
      <c r="AC50" s="60" t="s">
        <v>5</v>
      </c>
      <c r="AD50" s="60" t="s">
        <v>5</v>
      </c>
      <c r="AE50" s="60" t="s">
        <v>5</v>
      </c>
      <c r="AF50" s="60" t="s">
        <v>5</v>
      </c>
      <c r="AG50" s="60" t="s">
        <v>5</v>
      </c>
      <c r="AH50" s="60" t="s">
        <v>5</v>
      </c>
      <c r="AI50" s="60" t="s">
        <v>5</v>
      </c>
      <c r="AJ50" s="60" t="s">
        <v>5</v>
      </c>
      <c r="AK50" s="60" t="s">
        <v>5</v>
      </c>
      <c r="AL50" s="60" t="s">
        <v>5</v>
      </c>
      <c r="AM50" s="60" t="s">
        <v>5</v>
      </c>
      <c r="AN50" s="60" t="s">
        <v>5</v>
      </c>
      <c r="AO50" s="60" t="s">
        <v>5</v>
      </c>
      <c r="AP50" s="60" t="s">
        <v>5</v>
      </c>
      <c r="AQ50" s="60" t="s">
        <v>5</v>
      </c>
      <c r="AR50" s="60" t="s">
        <v>5</v>
      </c>
      <c r="AS50" s="60" t="s">
        <v>5</v>
      </c>
      <c r="AT50" s="17">
        <v>46437</v>
      </c>
      <c r="AU50" s="60">
        <v>27203</v>
      </c>
      <c r="AV50" s="60">
        <v>53276</v>
      </c>
      <c r="AW50" s="60">
        <v>39138</v>
      </c>
      <c r="AX50" s="60">
        <v>43256</v>
      </c>
      <c r="AY50" s="60">
        <v>14923</v>
      </c>
      <c r="AZ50" s="60">
        <v>7110</v>
      </c>
      <c r="BA50" s="17">
        <v>1116</v>
      </c>
      <c r="BB50" s="60">
        <v>788</v>
      </c>
      <c r="BC50" s="60">
        <v>1593</v>
      </c>
      <c r="BD50" s="60">
        <v>942</v>
      </c>
      <c r="BE50" s="60">
        <v>844</v>
      </c>
      <c r="BF50" s="60">
        <v>227</v>
      </c>
      <c r="BG50" s="60">
        <v>186</v>
      </c>
    </row>
    <row r="51" spans="1:59" ht="93" customHeight="1" outlineLevel="1">
      <c r="A51" s="16"/>
      <c r="B51" s="16">
        <v>1</v>
      </c>
      <c r="C51" s="78">
        <v>45324</v>
      </c>
      <c r="D51" s="76" t="s">
        <v>1652</v>
      </c>
      <c r="E51" s="60">
        <v>1</v>
      </c>
      <c r="F51" s="17" t="s">
        <v>146</v>
      </c>
      <c r="G51" s="60">
        <v>1968</v>
      </c>
      <c r="H51" s="17">
        <v>3</v>
      </c>
      <c r="I51" s="17">
        <v>1955</v>
      </c>
      <c r="J51" s="17">
        <v>4038.5</v>
      </c>
      <c r="K51" s="17">
        <v>18000</v>
      </c>
      <c r="L51" s="17"/>
      <c r="M51" s="17" t="s">
        <v>147</v>
      </c>
      <c r="N51" s="46">
        <v>1</v>
      </c>
      <c r="O51" s="17">
        <v>1</v>
      </c>
      <c r="P51" s="60" t="s">
        <v>167</v>
      </c>
      <c r="Q51" s="17" t="s">
        <v>168</v>
      </c>
      <c r="R51" s="17">
        <v>528.14</v>
      </c>
      <c r="S51" s="60">
        <v>487.99</v>
      </c>
      <c r="T51" s="60">
        <v>438.24</v>
      </c>
      <c r="U51" s="60">
        <v>319.02</v>
      </c>
      <c r="V51" s="60">
        <v>290.89</v>
      </c>
      <c r="W51" s="60">
        <v>188.22</v>
      </c>
      <c r="X51" s="60">
        <v>134.91</v>
      </c>
      <c r="Y51" s="60" t="s">
        <v>5</v>
      </c>
      <c r="Z51" s="60" t="s">
        <v>5</v>
      </c>
      <c r="AA51" s="60" t="s">
        <v>5</v>
      </c>
      <c r="AB51" s="60" t="s">
        <v>5</v>
      </c>
      <c r="AC51" s="60" t="s">
        <v>5</v>
      </c>
      <c r="AD51" s="60" t="s">
        <v>5</v>
      </c>
      <c r="AE51" s="60" t="s">
        <v>5</v>
      </c>
      <c r="AF51" s="60" t="s">
        <v>5</v>
      </c>
      <c r="AG51" s="60" t="s">
        <v>5</v>
      </c>
      <c r="AH51" s="60" t="s">
        <v>5</v>
      </c>
      <c r="AI51" s="60" t="s">
        <v>5</v>
      </c>
      <c r="AJ51" s="60" t="s">
        <v>5</v>
      </c>
      <c r="AK51" s="60" t="s">
        <v>5</v>
      </c>
      <c r="AL51" s="60" t="s">
        <v>5</v>
      </c>
      <c r="AM51" s="60" t="s">
        <v>5</v>
      </c>
      <c r="AN51" s="60" t="s">
        <v>5</v>
      </c>
      <c r="AO51" s="60" t="s">
        <v>5</v>
      </c>
      <c r="AP51" s="60" t="s">
        <v>5</v>
      </c>
      <c r="AQ51" s="60" t="s">
        <v>5</v>
      </c>
      <c r="AR51" s="60" t="s">
        <v>5</v>
      </c>
      <c r="AS51" s="60" t="s">
        <v>5</v>
      </c>
      <c r="AT51" s="17">
        <v>58039</v>
      </c>
      <c r="AU51" s="60">
        <v>50218</v>
      </c>
      <c r="AV51" s="60">
        <v>48506</v>
      </c>
      <c r="AW51" s="60">
        <v>35046</v>
      </c>
      <c r="AX51" s="60">
        <v>40754.559999999998</v>
      </c>
      <c r="AY51" s="60">
        <v>13743</v>
      </c>
      <c r="AZ51" s="60">
        <v>11480</v>
      </c>
      <c r="BA51" s="60">
        <v>699</v>
      </c>
      <c r="BB51" s="60">
        <v>728</v>
      </c>
      <c r="BC51" s="60">
        <v>760</v>
      </c>
      <c r="BD51" s="60">
        <v>657</v>
      </c>
      <c r="BE51" s="60">
        <v>678</v>
      </c>
      <c r="BF51" s="60">
        <v>274</v>
      </c>
      <c r="BG51" s="60">
        <v>227</v>
      </c>
    </row>
    <row r="52" spans="1:59" ht="103.5" customHeight="1" outlineLevel="1">
      <c r="A52" s="16"/>
      <c r="B52" s="16">
        <v>1</v>
      </c>
      <c r="C52" s="79">
        <v>45353</v>
      </c>
      <c r="D52" s="76" t="s">
        <v>1653</v>
      </c>
      <c r="E52" s="60">
        <v>1</v>
      </c>
      <c r="F52" s="17" t="s">
        <v>146</v>
      </c>
      <c r="G52" s="60">
        <v>1979</v>
      </c>
      <c r="H52" s="17">
        <v>3</v>
      </c>
      <c r="I52" s="17">
        <v>3094.6</v>
      </c>
      <c r="J52" s="17">
        <v>5894</v>
      </c>
      <c r="K52" s="17">
        <v>24502</v>
      </c>
      <c r="L52" s="17" t="s">
        <v>157</v>
      </c>
      <c r="M52" s="17" t="s">
        <v>147</v>
      </c>
      <c r="N52" s="46">
        <v>1</v>
      </c>
      <c r="O52" s="17">
        <v>1</v>
      </c>
      <c r="P52" s="60" t="s">
        <v>169</v>
      </c>
      <c r="Q52" s="17">
        <v>2020</v>
      </c>
      <c r="R52" s="17">
        <v>640.91999999999996</v>
      </c>
      <c r="S52" s="60">
        <v>596.5</v>
      </c>
      <c r="T52" s="60">
        <v>512.98400000000004</v>
      </c>
      <c r="U52" s="60">
        <v>414.41</v>
      </c>
      <c r="V52" s="60">
        <v>553.17999999999995</v>
      </c>
      <c r="W52" s="60">
        <v>406.1</v>
      </c>
      <c r="X52" s="60">
        <v>396.358</v>
      </c>
      <c r="Y52" s="60" t="s">
        <v>5</v>
      </c>
      <c r="Z52" s="60" t="s">
        <v>5</v>
      </c>
      <c r="AA52" s="60" t="s">
        <v>5</v>
      </c>
      <c r="AB52" s="60" t="s">
        <v>5</v>
      </c>
      <c r="AC52" s="60" t="s">
        <v>5</v>
      </c>
      <c r="AD52" s="60" t="s">
        <v>5</v>
      </c>
      <c r="AE52" s="60" t="s">
        <v>5</v>
      </c>
      <c r="AF52" s="60" t="s">
        <v>5</v>
      </c>
      <c r="AG52" s="60" t="s">
        <v>5</v>
      </c>
      <c r="AH52" s="60" t="s">
        <v>5</v>
      </c>
      <c r="AI52" s="60" t="s">
        <v>5</v>
      </c>
      <c r="AJ52" s="60" t="s">
        <v>5</v>
      </c>
      <c r="AK52" s="60" t="s">
        <v>5</v>
      </c>
      <c r="AL52" s="60" t="s">
        <v>5</v>
      </c>
      <c r="AM52" s="60" t="s">
        <v>5</v>
      </c>
      <c r="AN52" s="60" t="s">
        <v>5</v>
      </c>
      <c r="AO52" s="60" t="s">
        <v>5</v>
      </c>
      <c r="AP52" s="60" t="s">
        <v>5</v>
      </c>
      <c r="AQ52" s="60" t="s">
        <v>5</v>
      </c>
      <c r="AR52" s="60" t="s">
        <v>5</v>
      </c>
      <c r="AS52" s="60" t="s">
        <v>5</v>
      </c>
      <c r="AT52" s="17">
        <v>53406</v>
      </c>
      <c r="AU52" s="60">
        <v>52789</v>
      </c>
      <c r="AV52" s="60">
        <v>55034</v>
      </c>
      <c r="AW52" s="60">
        <v>57446</v>
      </c>
      <c r="AX52" s="60">
        <v>66569</v>
      </c>
      <c r="AY52" s="60">
        <v>32217</v>
      </c>
      <c r="AZ52" s="60">
        <v>14413</v>
      </c>
      <c r="BA52" s="60">
        <v>1782</v>
      </c>
      <c r="BB52" s="60">
        <v>1499</v>
      </c>
      <c r="BC52" s="60">
        <v>1849</v>
      </c>
      <c r="BD52" s="60">
        <v>1386</v>
      </c>
      <c r="BE52" s="60">
        <v>1460</v>
      </c>
      <c r="BF52" s="60">
        <v>646</v>
      </c>
      <c r="BG52" s="60">
        <v>299</v>
      </c>
    </row>
    <row r="53" spans="1:59" ht="60.75" customHeight="1" outlineLevel="1">
      <c r="A53" s="16"/>
      <c r="B53" s="16">
        <v>1</v>
      </c>
      <c r="C53" s="79">
        <v>45384</v>
      </c>
      <c r="D53" s="76" t="s">
        <v>1654</v>
      </c>
      <c r="E53" s="60">
        <v>1</v>
      </c>
      <c r="F53" s="17" t="s">
        <v>146</v>
      </c>
      <c r="G53" s="60">
        <v>1983</v>
      </c>
      <c r="H53" s="17">
        <v>3</v>
      </c>
      <c r="I53" s="17">
        <v>3094.6</v>
      </c>
      <c r="J53" s="17">
        <v>5894</v>
      </c>
      <c r="K53" s="17">
        <v>24502</v>
      </c>
      <c r="L53" s="17"/>
      <c r="M53" s="17" t="s">
        <v>147</v>
      </c>
      <c r="N53" s="46">
        <v>1</v>
      </c>
      <c r="O53" s="17">
        <v>1</v>
      </c>
      <c r="P53" s="60" t="s">
        <v>170</v>
      </c>
      <c r="Q53" s="60">
        <v>2020</v>
      </c>
      <c r="R53" s="60">
        <v>566.6</v>
      </c>
      <c r="S53" s="60">
        <v>691.01</v>
      </c>
      <c r="T53" s="60">
        <v>588.30999999999995</v>
      </c>
      <c r="U53" s="60">
        <v>594.89</v>
      </c>
      <c r="V53" s="60">
        <v>630.61</v>
      </c>
      <c r="W53" s="60">
        <v>431.858</v>
      </c>
      <c r="X53" s="60">
        <v>465.36</v>
      </c>
      <c r="Y53" s="60" t="s">
        <v>5</v>
      </c>
      <c r="Z53" s="60" t="s">
        <v>5</v>
      </c>
      <c r="AA53" s="60" t="s">
        <v>5</v>
      </c>
      <c r="AB53" s="60" t="s">
        <v>5</v>
      </c>
      <c r="AC53" s="60" t="s">
        <v>5</v>
      </c>
      <c r="AD53" s="60" t="s">
        <v>5</v>
      </c>
      <c r="AE53" s="60" t="s">
        <v>5</v>
      </c>
      <c r="AF53" s="60" t="s">
        <v>5</v>
      </c>
      <c r="AG53" s="60" t="s">
        <v>5</v>
      </c>
      <c r="AH53" s="60" t="s">
        <v>5</v>
      </c>
      <c r="AI53" s="60" t="s">
        <v>5</v>
      </c>
      <c r="AJ53" s="60" t="s">
        <v>5</v>
      </c>
      <c r="AK53" s="60" t="s">
        <v>5</v>
      </c>
      <c r="AL53" s="60" t="s">
        <v>5</v>
      </c>
      <c r="AM53" s="60" t="s">
        <v>5</v>
      </c>
      <c r="AN53" s="60" t="s">
        <v>5</v>
      </c>
      <c r="AO53" s="60" t="s">
        <v>5</v>
      </c>
      <c r="AP53" s="60" t="s">
        <v>5</v>
      </c>
      <c r="AQ53" s="60" t="s">
        <v>5</v>
      </c>
      <c r="AR53" s="60" t="s">
        <v>5</v>
      </c>
      <c r="AS53" s="60" t="s">
        <v>5</v>
      </c>
      <c r="AT53" s="60">
        <v>64035</v>
      </c>
      <c r="AU53" s="60">
        <v>59872</v>
      </c>
      <c r="AV53" s="60">
        <v>65591</v>
      </c>
      <c r="AW53" s="60">
        <v>60022</v>
      </c>
      <c r="AX53" s="60">
        <v>71897</v>
      </c>
      <c r="AY53" s="60">
        <v>55654</v>
      </c>
      <c r="AZ53" s="60">
        <v>36474</v>
      </c>
      <c r="BA53" s="60">
        <v>1180</v>
      </c>
      <c r="BB53" s="60">
        <v>1284</v>
      </c>
      <c r="BC53" s="60">
        <v>1675</v>
      </c>
      <c r="BD53" s="60">
        <v>1034</v>
      </c>
      <c r="BE53" s="60">
        <v>1162</v>
      </c>
      <c r="BF53" s="60">
        <v>588</v>
      </c>
      <c r="BG53" s="60">
        <v>509</v>
      </c>
    </row>
    <row r="54" spans="1:59" ht="62.25" customHeight="1" outlineLevel="1">
      <c r="A54" s="16"/>
      <c r="B54" s="16">
        <v>1</v>
      </c>
      <c r="C54" s="79">
        <v>45414</v>
      </c>
      <c r="D54" s="76" t="s">
        <v>1655</v>
      </c>
      <c r="E54" s="60">
        <v>1</v>
      </c>
      <c r="F54" s="17" t="s">
        <v>146</v>
      </c>
      <c r="G54" s="60">
        <v>1989</v>
      </c>
      <c r="H54" s="17">
        <v>3</v>
      </c>
      <c r="I54" s="17">
        <v>3498</v>
      </c>
      <c r="J54" s="17">
        <v>5583</v>
      </c>
      <c r="K54" s="17">
        <v>33956</v>
      </c>
      <c r="L54" s="17" t="s">
        <v>157</v>
      </c>
      <c r="M54" s="17" t="s">
        <v>147</v>
      </c>
      <c r="N54" s="46">
        <v>1</v>
      </c>
      <c r="O54" s="17">
        <v>1</v>
      </c>
      <c r="P54" s="60" t="s">
        <v>171</v>
      </c>
      <c r="Q54" s="60">
        <v>2020</v>
      </c>
      <c r="R54" s="60">
        <v>654.36</v>
      </c>
      <c r="S54" s="60">
        <v>788.93</v>
      </c>
      <c r="T54" s="60">
        <v>711.86</v>
      </c>
      <c r="U54" s="60">
        <v>625.01599999999996</v>
      </c>
      <c r="V54" s="60">
        <v>689.92</v>
      </c>
      <c r="W54" s="60">
        <v>256.20699999999999</v>
      </c>
      <c r="X54" s="60">
        <v>347.399</v>
      </c>
      <c r="Y54" s="60" t="s">
        <v>5</v>
      </c>
      <c r="Z54" s="60" t="s">
        <v>5</v>
      </c>
      <c r="AA54" s="60" t="s">
        <v>5</v>
      </c>
      <c r="AB54" s="60" t="s">
        <v>5</v>
      </c>
      <c r="AC54" s="60" t="s">
        <v>5</v>
      </c>
      <c r="AD54" s="60" t="s">
        <v>5</v>
      </c>
      <c r="AE54" s="60" t="s">
        <v>5</v>
      </c>
      <c r="AF54" s="60" t="s">
        <v>5</v>
      </c>
      <c r="AG54" s="60" t="s">
        <v>5</v>
      </c>
      <c r="AH54" s="60" t="s">
        <v>5</v>
      </c>
      <c r="AI54" s="60" t="s">
        <v>5</v>
      </c>
      <c r="AJ54" s="60" t="s">
        <v>5</v>
      </c>
      <c r="AK54" s="60" t="s">
        <v>5</v>
      </c>
      <c r="AL54" s="60" t="s">
        <v>5</v>
      </c>
      <c r="AM54" s="60" t="s">
        <v>5</v>
      </c>
      <c r="AN54" s="60" t="s">
        <v>5</v>
      </c>
      <c r="AO54" s="60" t="s">
        <v>5</v>
      </c>
      <c r="AP54" s="60" t="s">
        <v>5</v>
      </c>
      <c r="AQ54" s="60" t="s">
        <v>5</v>
      </c>
      <c r="AR54" s="60" t="s">
        <v>5</v>
      </c>
      <c r="AS54" s="60" t="s">
        <v>5</v>
      </c>
      <c r="AT54" s="60">
        <v>40988</v>
      </c>
      <c r="AU54" s="60">
        <v>38080</v>
      </c>
      <c r="AV54" s="60">
        <v>44835.8</v>
      </c>
      <c r="AW54" s="60">
        <v>41791.9</v>
      </c>
      <c r="AX54" s="60">
        <v>45372.5</v>
      </c>
      <c r="AY54" s="60">
        <v>19384.8</v>
      </c>
      <c r="AZ54" s="60">
        <v>19789.7</v>
      </c>
      <c r="BA54" s="60">
        <v>886.4</v>
      </c>
      <c r="BB54" s="60">
        <v>1009</v>
      </c>
      <c r="BC54" s="60">
        <v>1073</v>
      </c>
      <c r="BD54" s="60">
        <v>846</v>
      </c>
      <c r="BE54" s="60">
        <v>844</v>
      </c>
      <c r="BF54" s="60">
        <v>344.6</v>
      </c>
      <c r="BG54" s="60">
        <v>271</v>
      </c>
    </row>
    <row r="55" spans="1:59" ht="14.25" customHeight="1" outlineLevel="1">
      <c r="A55" s="16"/>
      <c r="B55" s="50"/>
      <c r="C55" s="66">
        <v>3</v>
      </c>
      <c r="D55" s="74" t="s">
        <v>100</v>
      </c>
      <c r="E55" s="66"/>
      <c r="F55" s="66"/>
      <c r="G55" s="66"/>
      <c r="H55" s="66"/>
      <c r="I55" s="66">
        <f t="shared" ref="I55:K55" si="4">SUM(I56:I59)</f>
        <v>5204.1000000000004</v>
      </c>
      <c r="J55" s="66">
        <f t="shared" si="4"/>
        <v>11273.9</v>
      </c>
      <c r="K55" s="66">
        <f t="shared" si="4"/>
        <v>31941.5</v>
      </c>
      <c r="L55" s="66"/>
      <c r="M55" s="66"/>
      <c r="N55" s="46"/>
      <c r="O55" s="17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</row>
    <row r="56" spans="1:59" ht="117.75" customHeight="1" outlineLevel="1">
      <c r="A56" s="16"/>
      <c r="B56" s="16">
        <v>1</v>
      </c>
      <c r="C56" s="75" t="s">
        <v>172</v>
      </c>
      <c r="D56" s="80" t="s">
        <v>1640</v>
      </c>
      <c r="E56" s="17">
        <v>1</v>
      </c>
      <c r="F56" s="17" t="s">
        <v>146</v>
      </c>
      <c r="G56" s="17">
        <v>1978</v>
      </c>
      <c r="H56" s="17">
        <v>4</v>
      </c>
      <c r="I56" s="17">
        <v>3177</v>
      </c>
      <c r="J56" s="17">
        <v>7345</v>
      </c>
      <c r="K56" s="17">
        <v>20566</v>
      </c>
      <c r="L56" s="17" t="s">
        <v>160</v>
      </c>
      <c r="M56" s="60" t="s">
        <v>161</v>
      </c>
      <c r="N56" s="46">
        <v>1</v>
      </c>
      <c r="O56" s="17">
        <v>0</v>
      </c>
      <c r="P56" s="60" t="s">
        <v>173</v>
      </c>
      <c r="Q56" s="60" t="s">
        <v>174</v>
      </c>
      <c r="R56" s="81">
        <v>764.44</v>
      </c>
      <c r="S56" s="81">
        <v>864.07</v>
      </c>
      <c r="T56" s="81">
        <v>762.577</v>
      </c>
      <c r="U56" s="81">
        <v>763.51599999999996</v>
      </c>
      <c r="V56" s="81">
        <v>732.60799999999995</v>
      </c>
      <c r="W56" s="81">
        <v>544.46500000000003</v>
      </c>
      <c r="X56" s="81">
        <v>683.048</v>
      </c>
      <c r="Y56" s="60" t="s">
        <v>5</v>
      </c>
      <c r="Z56" s="60" t="s">
        <v>5</v>
      </c>
      <c r="AA56" s="60" t="s">
        <v>5</v>
      </c>
      <c r="AB56" s="60" t="s">
        <v>5</v>
      </c>
      <c r="AC56" s="60" t="s">
        <v>5</v>
      </c>
      <c r="AD56" s="60" t="s">
        <v>5</v>
      </c>
      <c r="AE56" s="60" t="s">
        <v>5</v>
      </c>
      <c r="AF56" s="60" t="s">
        <v>5</v>
      </c>
      <c r="AG56" s="60" t="s">
        <v>5</v>
      </c>
      <c r="AH56" s="60" t="s">
        <v>5</v>
      </c>
      <c r="AI56" s="60" t="s">
        <v>5</v>
      </c>
      <c r="AJ56" s="60" t="s">
        <v>5</v>
      </c>
      <c r="AK56" s="60" t="s">
        <v>5</v>
      </c>
      <c r="AL56" s="60" t="s">
        <v>5</v>
      </c>
      <c r="AM56" s="60" t="s">
        <v>5</v>
      </c>
      <c r="AN56" s="60" t="s">
        <v>5</v>
      </c>
      <c r="AO56" s="60" t="s">
        <v>5</v>
      </c>
      <c r="AP56" s="60" t="s">
        <v>5</v>
      </c>
      <c r="AQ56" s="60" t="s">
        <v>5</v>
      </c>
      <c r="AR56" s="60" t="s">
        <v>5</v>
      </c>
      <c r="AS56" s="60" t="s">
        <v>5</v>
      </c>
      <c r="AT56" s="60">
        <v>162914</v>
      </c>
      <c r="AU56" s="60">
        <v>168808</v>
      </c>
      <c r="AV56" s="60">
        <v>177499</v>
      </c>
      <c r="AW56" s="60">
        <v>170180</v>
      </c>
      <c r="AX56" s="60">
        <v>267768</v>
      </c>
      <c r="AY56" s="60">
        <v>166286</v>
      </c>
      <c r="AZ56" s="60">
        <v>187494</v>
      </c>
      <c r="BA56" s="60"/>
      <c r="BB56" s="60"/>
      <c r="BC56" s="60"/>
      <c r="BD56" s="60"/>
      <c r="BE56" s="60"/>
      <c r="BF56" s="60"/>
      <c r="BG56" s="60"/>
    </row>
    <row r="57" spans="1:59" ht="153.75" customHeight="1" outlineLevel="1">
      <c r="A57" s="16"/>
      <c r="B57" s="16">
        <v>1</v>
      </c>
      <c r="C57" s="79">
        <v>45325</v>
      </c>
      <c r="D57" s="80" t="s">
        <v>1641</v>
      </c>
      <c r="E57" s="17">
        <v>1</v>
      </c>
      <c r="F57" s="17" t="s">
        <v>146</v>
      </c>
      <c r="G57" s="17">
        <v>1972</v>
      </c>
      <c r="H57" s="17">
        <v>2</v>
      </c>
      <c r="I57" s="17">
        <v>1682</v>
      </c>
      <c r="J57" s="17">
        <v>3625</v>
      </c>
      <c r="K57" s="17">
        <v>10585</v>
      </c>
      <c r="L57" s="17" t="s">
        <v>175</v>
      </c>
      <c r="M57" s="60" t="s">
        <v>161</v>
      </c>
      <c r="N57" s="46">
        <v>1</v>
      </c>
      <c r="O57" s="17">
        <v>0</v>
      </c>
      <c r="P57" s="60" t="s">
        <v>176</v>
      </c>
      <c r="Q57" s="60" t="s">
        <v>177</v>
      </c>
      <c r="R57" s="81">
        <v>984.62</v>
      </c>
      <c r="S57" s="81">
        <v>978.19799999999998</v>
      </c>
      <c r="T57" s="81">
        <v>824.03300000000002</v>
      </c>
      <c r="U57" s="81">
        <v>800.31399999999996</v>
      </c>
      <c r="V57" s="81">
        <v>767.99199999999996</v>
      </c>
      <c r="W57" s="81">
        <v>570.745</v>
      </c>
      <c r="X57" s="81">
        <v>716.05200000000002</v>
      </c>
      <c r="Y57" s="60" t="s">
        <v>5</v>
      </c>
      <c r="Z57" s="60" t="s">
        <v>5</v>
      </c>
      <c r="AA57" s="60" t="s">
        <v>5</v>
      </c>
      <c r="AB57" s="60" t="s">
        <v>5</v>
      </c>
      <c r="AC57" s="60" t="s">
        <v>5</v>
      </c>
      <c r="AD57" s="60" t="s">
        <v>5</v>
      </c>
      <c r="AE57" s="60" t="s">
        <v>5</v>
      </c>
      <c r="AF57" s="60" t="s">
        <v>5</v>
      </c>
      <c r="AG57" s="60" t="s">
        <v>5</v>
      </c>
      <c r="AH57" s="60" t="s">
        <v>5</v>
      </c>
      <c r="AI57" s="60" t="s">
        <v>5</v>
      </c>
      <c r="AJ57" s="60" t="s">
        <v>5</v>
      </c>
      <c r="AK57" s="60" t="s">
        <v>5</v>
      </c>
      <c r="AL57" s="60" t="s">
        <v>5</v>
      </c>
      <c r="AM57" s="60" t="s">
        <v>5</v>
      </c>
      <c r="AN57" s="60" t="s">
        <v>5</v>
      </c>
      <c r="AO57" s="60" t="s">
        <v>5</v>
      </c>
      <c r="AP57" s="60" t="s">
        <v>5</v>
      </c>
      <c r="AQ57" s="60" t="s">
        <v>5</v>
      </c>
      <c r="AR57" s="60" t="s">
        <v>5</v>
      </c>
      <c r="AS57" s="60" t="s">
        <v>5</v>
      </c>
      <c r="AT57" s="60">
        <v>323720</v>
      </c>
      <c r="AU57" s="60">
        <v>251490</v>
      </c>
      <c r="AV57" s="60">
        <v>191400</v>
      </c>
      <c r="AW57" s="60">
        <v>200280</v>
      </c>
      <c r="AX57" s="60">
        <v>219552</v>
      </c>
      <c r="AY57" s="60">
        <v>310752</v>
      </c>
      <c r="AZ57" s="60">
        <v>203880</v>
      </c>
      <c r="BA57" s="60"/>
      <c r="BB57" s="60"/>
      <c r="BC57" s="60"/>
      <c r="BD57" s="60"/>
      <c r="BE57" s="60"/>
      <c r="BF57" s="60"/>
      <c r="BG57" s="60"/>
    </row>
    <row r="58" spans="1:59" ht="51" customHeight="1" outlineLevel="1">
      <c r="A58" s="16"/>
      <c r="B58" s="77"/>
      <c r="C58" s="78">
        <v>45354</v>
      </c>
      <c r="D58" s="82" t="s">
        <v>1642</v>
      </c>
      <c r="E58" s="83">
        <v>1</v>
      </c>
      <c r="F58" s="17" t="s">
        <v>146</v>
      </c>
      <c r="G58" s="83">
        <v>1989</v>
      </c>
      <c r="H58" s="83">
        <v>1</v>
      </c>
      <c r="I58" s="83">
        <v>148.30000000000001</v>
      </c>
      <c r="J58" s="83">
        <v>107.1</v>
      </c>
      <c r="K58" s="83">
        <v>278.5</v>
      </c>
      <c r="L58" s="83"/>
      <c r="M58" s="83" t="s">
        <v>178</v>
      </c>
      <c r="N58" s="83">
        <v>1</v>
      </c>
      <c r="O58" s="83">
        <v>1</v>
      </c>
      <c r="P58" s="625"/>
      <c r="Q58" s="27"/>
      <c r="R58" s="60" t="s">
        <v>5</v>
      </c>
      <c r="S58" s="60" t="s">
        <v>5</v>
      </c>
      <c r="T58" s="60" t="s">
        <v>5</v>
      </c>
      <c r="U58" s="60" t="s">
        <v>5</v>
      </c>
      <c r="V58" s="60" t="s">
        <v>5</v>
      </c>
      <c r="W58" s="60" t="s">
        <v>5</v>
      </c>
      <c r="X58" s="60" t="s">
        <v>5</v>
      </c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</row>
    <row r="59" spans="1:59" ht="14.25" customHeight="1" outlineLevel="1">
      <c r="A59" s="16"/>
      <c r="B59" s="77"/>
      <c r="C59" s="79">
        <v>45385</v>
      </c>
      <c r="D59" s="82" t="s">
        <v>1643</v>
      </c>
      <c r="E59" s="83">
        <v>1</v>
      </c>
      <c r="F59" s="17" t="s">
        <v>146</v>
      </c>
      <c r="G59" s="83">
        <v>1985</v>
      </c>
      <c r="H59" s="83">
        <v>1</v>
      </c>
      <c r="I59" s="83">
        <v>196.8</v>
      </c>
      <c r="J59" s="83">
        <v>196.8</v>
      </c>
      <c r="K59" s="83">
        <v>512</v>
      </c>
      <c r="L59" s="83"/>
      <c r="M59" s="83" t="s">
        <v>178</v>
      </c>
      <c r="N59" s="83">
        <v>1</v>
      </c>
      <c r="O59" s="83">
        <v>1</v>
      </c>
      <c r="P59" s="84" t="s">
        <v>179</v>
      </c>
      <c r="Q59" s="27"/>
      <c r="R59" s="60" t="s">
        <v>5</v>
      </c>
      <c r="S59" s="60" t="s">
        <v>5</v>
      </c>
      <c r="T59" s="60" t="s">
        <v>5</v>
      </c>
      <c r="U59" s="60" t="s">
        <v>5</v>
      </c>
      <c r="V59" s="60" t="s">
        <v>5</v>
      </c>
      <c r="W59" s="60" t="s">
        <v>5</v>
      </c>
      <c r="X59" s="60" t="s">
        <v>5</v>
      </c>
      <c r="Y59" s="60" t="s">
        <v>5</v>
      </c>
      <c r="Z59" s="60" t="s">
        <v>5</v>
      </c>
      <c r="AA59" s="60" t="s">
        <v>5</v>
      </c>
      <c r="AB59" s="60" t="s">
        <v>5</v>
      </c>
      <c r="AC59" s="60" t="s">
        <v>5</v>
      </c>
      <c r="AD59" s="60" t="s">
        <v>5</v>
      </c>
      <c r="AE59" s="60" t="s">
        <v>5</v>
      </c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</row>
    <row r="60" spans="1:59" ht="14.25" customHeight="1" outlineLevel="1">
      <c r="A60" s="16"/>
      <c r="B60" s="50"/>
      <c r="C60" s="66">
        <v>4</v>
      </c>
      <c r="D60" s="74" t="s">
        <v>101</v>
      </c>
      <c r="E60" s="85"/>
      <c r="F60" s="85"/>
      <c r="G60" s="85"/>
      <c r="H60" s="85"/>
      <c r="I60" s="66">
        <f t="shared" ref="I60:K60" si="5">SUM(I61:I62)</f>
        <v>1321</v>
      </c>
      <c r="J60" s="66">
        <f t="shared" si="5"/>
        <v>2134.1</v>
      </c>
      <c r="K60" s="66">
        <f t="shared" si="5"/>
        <v>5729</v>
      </c>
      <c r="L60" s="85"/>
      <c r="M60" s="85"/>
      <c r="N60" s="86"/>
      <c r="O60" s="86"/>
      <c r="P60" s="87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</row>
    <row r="61" spans="1:59" ht="38.25" customHeight="1" outlineLevel="1">
      <c r="A61" s="16"/>
      <c r="B61" s="16">
        <v>1</v>
      </c>
      <c r="C61" s="69" t="s">
        <v>76</v>
      </c>
      <c r="D61" s="80" t="s">
        <v>180</v>
      </c>
      <c r="E61" s="17">
        <v>1</v>
      </c>
      <c r="F61" s="17" t="s">
        <v>146</v>
      </c>
      <c r="G61" s="17">
        <v>1979</v>
      </c>
      <c r="H61" s="17">
        <v>2</v>
      </c>
      <c r="I61" s="17">
        <v>650</v>
      </c>
      <c r="J61" s="17">
        <v>1322.5</v>
      </c>
      <c r="K61" s="17">
        <v>3700</v>
      </c>
      <c r="L61" s="17"/>
      <c r="M61" s="17" t="s">
        <v>147</v>
      </c>
      <c r="N61" s="46">
        <v>1</v>
      </c>
      <c r="O61" s="17">
        <v>0</v>
      </c>
      <c r="P61" s="60" t="s">
        <v>181</v>
      </c>
      <c r="Q61" s="60">
        <v>2015</v>
      </c>
      <c r="R61" s="60">
        <v>168.85</v>
      </c>
      <c r="S61" s="60">
        <v>162.833</v>
      </c>
      <c r="T61" s="60">
        <v>153.1</v>
      </c>
      <c r="U61" s="60">
        <v>157.01499999999999</v>
      </c>
      <c r="V61" s="60">
        <v>168.46600000000001</v>
      </c>
      <c r="W61" s="60">
        <v>134.47399999999999</v>
      </c>
      <c r="X61" s="60">
        <v>126.97</v>
      </c>
      <c r="Y61" s="60" t="s">
        <v>5</v>
      </c>
      <c r="Z61" s="60" t="s">
        <v>5</v>
      </c>
      <c r="AA61" s="60" t="s">
        <v>5</v>
      </c>
      <c r="AB61" s="60" t="s">
        <v>5</v>
      </c>
      <c r="AC61" s="60" t="s">
        <v>5</v>
      </c>
      <c r="AD61" s="60" t="s">
        <v>5</v>
      </c>
      <c r="AE61" s="60" t="s">
        <v>5</v>
      </c>
      <c r="AF61" s="60" t="s">
        <v>5</v>
      </c>
      <c r="AG61" s="60" t="s">
        <v>5</v>
      </c>
      <c r="AH61" s="60" t="s">
        <v>5</v>
      </c>
      <c r="AI61" s="60" t="s">
        <v>5</v>
      </c>
      <c r="AJ61" s="60" t="s">
        <v>5</v>
      </c>
      <c r="AK61" s="60" t="s">
        <v>5</v>
      </c>
      <c r="AL61" s="60" t="s">
        <v>5</v>
      </c>
      <c r="AM61" s="60" t="s">
        <v>5</v>
      </c>
      <c r="AN61" s="60" t="s">
        <v>5</v>
      </c>
      <c r="AO61" s="60" t="s">
        <v>5</v>
      </c>
      <c r="AP61" s="60" t="s">
        <v>5</v>
      </c>
      <c r="AQ61" s="60" t="s">
        <v>5</v>
      </c>
      <c r="AR61" s="60" t="s">
        <v>5</v>
      </c>
      <c r="AS61" s="60" t="s">
        <v>5</v>
      </c>
      <c r="AT61" s="60">
        <v>32533</v>
      </c>
      <c r="AU61" s="60">
        <v>28241.5</v>
      </c>
      <c r="AV61" s="60">
        <v>28985.5</v>
      </c>
      <c r="AW61" s="60">
        <v>29592.3</v>
      </c>
      <c r="AX61" s="60">
        <v>26281.599999999999</v>
      </c>
      <c r="AY61" s="60">
        <v>28151.7</v>
      </c>
      <c r="AZ61" s="60">
        <v>33796.300000000003</v>
      </c>
      <c r="BA61" s="60"/>
      <c r="BB61" s="60"/>
      <c r="BC61" s="60"/>
      <c r="BD61" s="60"/>
      <c r="BE61" s="60"/>
      <c r="BF61" s="60"/>
      <c r="BG61" s="60"/>
    </row>
    <row r="62" spans="1:59" ht="102.75" customHeight="1" outlineLevel="1">
      <c r="A62" s="16"/>
      <c r="B62" s="16">
        <v>1</v>
      </c>
      <c r="C62" s="75" t="s">
        <v>56</v>
      </c>
      <c r="D62" s="80" t="s">
        <v>1656</v>
      </c>
      <c r="E62" s="17">
        <v>1</v>
      </c>
      <c r="F62" s="17" t="s">
        <v>146</v>
      </c>
      <c r="G62" s="17">
        <v>1994</v>
      </c>
      <c r="H62" s="17">
        <v>2</v>
      </c>
      <c r="I62" s="17">
        <v>671</v>
      </c>
      <c r="J62" s="17">
        <v>811.6</v>
      </c>
      <c r="K62" s="17">
        <v>2029</v>
      </c>
      <c r="L62" s="17"/>
      <c r="M62" s="17" t="s">
        <v>178</v>
      </c>
      <c r="N62" s="46">
        <v>1</v>
      </c>
      <c r="O62" s="17">
        <v>0</v>
      </c>
      <c r="P62" s="60" t="s">
        <v>182</v>
      </c>
      <c r="Q62" s="60" t="s">
        <v>183</v>
      </c>
      <c r="R62" s="60" t="s">
        <v>5</v>
      </c>
      <c r="S62" s="60" t="s">
        <v>5</v>
      </c>
      <c r="T62" s="60" t="s">
        <v>5</v>
      </c>
      <c r="U62" s="60" t="s">
        <v>5</v>
      </c>
      <c r="V62" s="60" t="s">
        <v>5</v>
      </c>
      <c r="W62" s="60" t="s">
        <v>5</v>
      </c>
      <c r="X62" s="60" t="s">
        <v>5</v>
      </c>
      <c r="Y62" s="60" t="s">
        <v>5</v>
      </c>
      <c r="Z62" s="60" t="s">
        <v>5</v>
      </c>
      <c r="AA62" s="60" t="s">
        <v>5</v>
      </c>
      <c r="AB62" s="60" t="s">
        <v>5</v>
      </c>
      <c r="AC62" s="60" t="s">
        <v>5</v>
      </c>
      <c r="AD62" s="60" t="s">
        <v>5</v>
      </c>
      <c r="AE62" s="60" t="s">
        <v>5</v>
      </c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>
        <v>16475</v>
      </c>
      <c r="BA62" s="60"/>
      <c r="BB62" s="60"/>
      <c r="BC62" s="60"/>
      <c r="BD62" s="60"/>
      <c r="BE62" s="60"/>
      <c r="BF62" s="60"/>
      <c r="BG62" s="60"/>
    </row>
    <row r="63" spans="1:59" ht="14.25" customHeight="1" outlineLevel="1">
      <c r="A63" s="16"/>
      <c r="B63" s="16"/>
      <c r="C63" s="88">
        <v>5</v>
      </c>
      <c r="D63" s="74" t="s">
        <v>102</v>
      </c>
      <c r="E63" s="66"/>
      <c r="F63" s="66"/>
      <c r="G63" s="66"/>
      <c r="H63" s="66"/>
      <c r="I63" s="66">
        <f t="shared" ref="I63:K63" si="6">SUM(I64:I69)</f>
        <v>6332.5</v>
      </c>
      <c r="J63" s="66">
        <f t="shared" si="6"/>
        <v>10837.800000000001</v>
      </c>
      <c r="K63" s="66">
        <f t="shared" si="6"/>
        <v>41607.5</v>
      </c>
      <c r="L63" s="66"/>
      <c r="M63" s="66"/>
      <c r="N63" s="46"/>
      <c r="O63" s="17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</row>
    <row r="64" spans="1:59" ht="75.75" customHeight="1" outlineLevel="1">
      <c r="A64" s="16"/>
      <c r="B64" s="16">
        <v>1</v>
      </c>
      <c r="C64" s="78">
        <v>45296</v>
      </c>
      <c r="D64" s="89" t="s">
        <v>184</v>
      </c>
      <c r="E64" s="90">
        <v>1</v>
      </c>
      <c r="F64" s="90" t="s">
        <v>185</v>
      </c>
      <c r="G64" s="90">
        <v>1980</v>
      </c>
      <c r="H64" s="91" t="s">
        <v>186</v>
      </c>
      <c r="I64" s="90">
        <v>492</v>
      </c>
      <c r="J64" s="90">
        <v>492</v>
      </c>
      <c r="K64" s="90">
        <v>1950.1</v>
      </c>
      <c r="L64" s="90"/>
      <c r="M64" s="17" t="s">
        <v>147</v>
      </c>
      <c r="N64" s="92">
        <v>1</v>
      </c>
      <c r="O64" s="92">
        <v>0</v>
      </c>
      <c r="P64" s="93" t="s">
        <v>187</v>
      </c>
      <c r="Q64" s="60">
        <v>2018</v>
      </c>
      <c r="R64" s="94">
        <v>52.488999999999997</v>
      </c>
      <c r="S64" s="95">
        <v>62.81</v>
      </c>
      <c r="T64" s="95">
        <v>49.704000000000001</v>
      </c>
      <c r="U64" s="95">
        <v>53.832999999999998</v>
      </c>
      <c r="V64" s="60">
        <v>88.21</v>
      </c>
      <c r="W64" s="60">
        <v>72.069999999999993</v>
      </c>
      <c r="X64" s="60">
        <v>72.900000000000006</v>
      </c>
      <c r="Y64" s="60" t="s">
        <v>5</v>
      </c>
      <c r="Z64" s="60" t="s">
        <v>5</v>
      </c>
      <c r="AA64" s="60" t="s">
        <v>5</v>
      </c>
      <c r="AB64" s="60" t="s">
        <v>5</v>
      </c>
      <c r="AC64" s="60" t="s">
        <v>5</v>
      </c>
      <c r="AD64" s="60" t="s">
        <v>5</v>
      </c>
      <c r="AE64" s="60" t="s">
        <v>5</v>
      </c>
      <c r="AF64" s="60" t="s">
        <v>5</v>
      </c>
      <c r="AG64" s="60" t="s">
        <v>5</v>
      </c>
      <c r="AH64" s="60" t="s">
        <v>5</v>
      </c>
      <c r="AI64" s="60" t="s">
        <v>5</v>
      </c>
      <c r="AJ64" s="60" t="s">
        <v>5</v>
      </c>
      <c r="AK64" s="60" t="s">
        <v>5</v>
      </c>
      <c r="AL64" s="60" t="s">
        <v>5</v>
      </c>
      <c r="AM64" s="60" t="s">
        <v>5</v>
      </c>
      <c r="AN64" s="60" t="s">
        <v>5</v>
      </c>
      <c r="AO64" s="60" t="s">
        <v>5</v>
      </c>
      <c r="AP64" s="60" t="s">
        <v>5</v>
      </c>
      <c r="AQ64" s="60" t="s">
        <v>5</v>
      </c>
      <c r="AR64" s="60" t="s">
        <v>5</v>
      </c>
      <c r="AS64" s="60" t="s">
        <v>5</v>
      </c>
      <c r="AT64" s="60">
        <v>1325</v>
      </c>
      <c r="AU64" s="60">
        <v>1904</v>
      </c>
      <c r="AV64" s="60">
        <v>1859</v>
      </c>
      <c r="AW64" s="60">
        <v>1938.7</v>
      </c>
      <c r="AX64" s="60">
        <v>2087.8000000000002</v>
      </c>
      <c r="AY64" s="60">
        <v>1614.1</v>
      </c>
      <c r="AZ64" s="60">
        <v>2254</v>
      </c>
      <c r="BA64" s="60"/>
      <c r="BB64" s="60"/>
      <c r="BC64" s="60"/>
      <c r="BD64" s="60"/>
      <c r="BE64" s="60"/>
      <c r="BF64" s="60"/>
      <c r="BG64" s="60"/>
    </row>
    <row r="65" spans="1:59" ht="27.75" customHeight="1" outlineLevel="1">
      <c r="A65" s="16"/>
      <c r="B65" s="16">
        <v>1</v>
      </c>
      <c r="C65" s="79">
        <v>45327</v>
      </c>
      <c r="D65" s="89" t="s">
        <v>188</v>
      </c>
      <c r="E65" s="90">
        <v>1</v>
      </c>
      <c r="F65" s="90" t="s">
        <v>185</v>
      </c>
      <c r="G65" s="90">
        <v>1977</v>
      </c>
      <c r="H65" s="91" t="s">
        <v>186</v>
      </c>
      <c r="I65" s="90">
        <v>720</v>
      </c>
      <c r="J65" s="90">
        <v>720</v>
      </c>
      <c r="K65" s="90">
        <v>2088</v>
      </c>
      <c r="L65" s="90"/>
      <c r="M65" s="17" t="s">
        <v>147</v>
      </c>
      <c r="N65" s="92">
        <v>1</v>
      </c>
      <c r="O65" s="92">
        <v>0</v>
      </c>
      <c r="P65" s="93"/>
      <c r="Q65" s="60"/>
      <c r="R65" s="96">
        <v>94.960999999999999</v>
      </c>
      <c r="S65" s="97">
        <v>106.806</v>
      </c>
      <c r="T65" s="97">
        <v>92.900999999999996</v>
      </c>
      <c r="U65" s="97">
        <v>87.629000000000005</v>
      </c>
      <c r="V65" s="60">
        <v>100.51</v>
      </c>
      <c r="W65" s="60">
        <v>88.36</v>
      </c>
      <c r="X65" s="60">
        <v>78.2</v>
      </c>
      <c r="Y65" s="60" t="s">
        <v>5</v>
      </c>
      <c r="Z65" s="60" t="s">
        <v>5</v>
      </c>
      <c r="AA65" s="60" t="s">
        <v>5</v>
      </c>
      <c r="AB65" s="60" t="s">
        <v>5</v>
      </c>
      <c r="AC65" s="60" t="s">
        <v>5</v>
      </c>
      <c r="AD65" s="60" t="s">
        <v>5</v>
      </c>
      <c r="AE65" s="60" t="s">
        <v>5</v>
      </c>
      <c r="AF65" s="60" t="s">
        <v>5</v>
      </c>
      <c r="AG65" s="60" t="s">
        <v>5</v>
      </c>
      <c r="AH65" s="60" t="s">
        <v>5</v>
      </c>
      <c r="AI65" s="60" t="s">
        <v>5</v>
      </c>
      <c r="AJ65" s="60" t="s">
        <v>5</v>
      </c>
      <c r="AK65" s="60" t="s">
        <v>5</v>
      </c>
      <c r="AL65" s="60" t="s">
        <v>5</v>
      </c>
      <c r="AM65" s="60" t="s">
        <v>5</v>
      </c>
      <c r="AN65" s="60" t="s">
        <v>5</v>
      </c>
      <c r="AO65" s="60" t="s">
        <v>5</v>
      </c>
      <c r="AP65" s="60" t="s">
        <v>5</v>
      </c>
      <c r="AQ65" s="60" t="s">
        <v>5</v>
      </c>
      <c r="AR65" s="60" t="s">
        <v>5</v>
      </c>
      <c r="AS65" s="60" t="s">
        <v>5</v>
      </c>
      <c r="AT65" s="60">
        <v>3558</v>
      </c>
      <c r="AU65" s="60">
        <v>5520</v>
      </c>
      <c r="AV65" s="60">
        <v>5668</v>
      </c>
      <c r="AW65" s="60">
        <v>3901</v>
      </c>
      <c r="AX65" s="60">
        <v>4441</v>
      </c>
      <c r="AY65" s="60">
        <v>3133</v>
      </c>
      <c r="AZ65" s="60">
        <v>5458</v>
      </c>
      <c r="BA65" s="60"/>
      <c r="BB65" s="60"/>
      <c r="BC65" s="60"/>
      <c r="BD65" s="60"/>
      <c r="BE65" s="60"/>
      <c r="BF65" s="60"/>
      <c r="BG65" s="60"/>
    </row>
    <row r="66" spans="1:59" ht="53.25" customHeight="1" outlineLevel="1">
      <c r="A66" s="16"/>
      <c r="B66" s="16">
        <v>1</v>
      </c>
      <c r="C66" s="79">
        <v>45356</v>
      </c>
      <c r="D66" s="98" t="s">
        <v>1657</v>
      </c>
      <c r="E66" s="99">
        <v>1</v>
      </c>
      <c r="F66" s="100" t="s">
        <v>146</v>
      </c>
      <c r="G66" s="99">
        <v>1993</v>
      </c>
      <c r="H66" s="99">
        <v>3</v>
      </c>
      <c r="I66" s="99">
        <v>3967</v>
      </c>
      <c r="J66" s="99">
        <v>7886</v>
      </c>
      <c r="K66" s="99">
        <v>32926</v>
      </c>
      <c r="L66" s="99" t="s">
        <v>189</v>
      </c>
      <c r="M66" s="17" t="s">
        <v>147</v>
      </c>
      <c r="N66" s="46">
        <v>1</v>
      </c>
      <c r="O66" s="17">
        <v>0</v>
      </c>
      <c r="P66" s="60" t="s">
        <v>190</v>
      </c>
      <c r="Q66" s="60">
        <v>2018</v>
      </c>
      <c r="R66" s="60">
        <v>576.53</v>
      </c>
      <c r="S66" s="60">
        <v>634.39</v>
      </c>
      <c r="T66" s="60">
        <v>569.29</v>
      </c>
      <c r="U66" s="60">
        <v>565.84</v>
      </c>
      <c r="V66" s="60">
        <v>630.82000000000005</v>
      </c>
      <c r="W66" s="60">
        <v>494.77</v>
      </c>
      <c r="X66" s="60">
        <v>456.06</v>
      </c>
      <c r="Y66" s="60" t="s">
        <v>5</v>
      </c>
      <c r="Z66" s="60" t="s">
        <v>5</v>
      </c>
      <c r="AA66" s="60" t="s">
        <v>5</v>
      </c>
      <c r="AB66" s="60" t="s">
        <v>5</v>
      </c>
      <c r="AC66" s="60" t="s">
        <v>5</v>
      </c>
      <c r="AD66" s="60" t="s">
        <v>5</v>
      </c>
      <c r="AE66" s="60" t="s">
        <v>5</v>
      </c>
      <c r="AF66" s="60" t="s">
        <v>5</v>
      </c>
      <c r="AG66" s="60" t="s">
        <v>5</v>
      </c>
      <c r="AH66" s="60" t="s">
        <v>5</v>
      </c>
      <c r="AI66" s="60" t="s">
        <v>5</v>
      </c>
      <c r="AJ66" s="60" t="s">
        <v>5</v>
      </c>
      <c r="AK66" s="60" t="s">
        <v>5</v>
      </c>
      <c r="AL66" s="60" t="s">
        <v>5</v>
      </c>
      <c r="AM66" s="60" t="s">
        <v>5</v>
      </c>
      <c r="AN66" s="60" t="s">
        <v>5</v>
      </c>
      <c r="AO66" s="60" t="s">
        <v>5</v>
      </c>
      <c r="AP66" s="60" t="s">
        <v>5</v>
      </c>
      <c r="AQ66" s="60" t="s">
        <v>5</v>
      </c>
      <c r="AR66" s="60" t="s">
        <v>5</v>
      </c>
      <c r="AS66" s="60" t="s">
        <v>5</v>
      </c>
      <c r="AT66" s="60">
        <v>63734</v>
      </c>
      <c r="AU66" s="60">
        <v>62809</v>
      </c>
      <c r="AV66" s="60">
        <v>64272</v>
      </c>
      <c r="AW66" s="60">
        <v>56464</v>
      </c>
      <c r="AX66" s="60">
        <v>48660</v>
      </c>
      <c r="AY66" s="60">
        <v>35384</v>
      </c>
      <c r="AZ66" s="60">
        <v>33748</v>
      </c>
      <c r="BA66" s="60"/>
      <c r="BB66" s="60"/>
      <c r="BC66" s="60"/>
      <c r="BD66" s="60"/>
      <c r="BE66" s="60"/>
      <c r="BF66" s="60"/>
      <c r="BG66" s="60"/>
    </row>
    <row r="67" spans="1:59" ht="55.5" customHeight="1" outlineLevel="1">
      <c r="A67" s="16"/>
      <c r="B67" s="16">
        <v>1</v>
      </c>
      <c r="C67" s="79">
        <v>45387</v>
      </c>
      <c r="D67" s="89" t="s">
        <v>191</v>
      </c>
      <c r="E67" s="99">
        <v>1</v>
      </c>
      <c r="F67" s="99" t="s">
        <v>146</v>
      </c>
      <c r="G67" s="99">
        <v>1950</v>
      </c>
      <c r="H67" s="99">
        <v>1</v>
      </c>
      <c r="I67" s="99">
        <v>297.2</v>
      </c>
      <c r="J67" s="99">
        <v>297.2</v>
      </c>
      <c r="K67" s="99">
        <v>802.4</v>
      </c>
      <c r="L67" s="99"/>
      <c r="M67" s="99" t="s">
        <v>178</v>
      </c>
      <c r="N67" s="46">
        <v>1</v>
      </c>
      <c r="O67" s="17">
        <v>0</v>
      </c>
      <c r="P67" s="60" t="s">
        <v>192</v>
      </c>
      <c r="Q67" s="60">
        <v>2023</v>
      </c>
      <c r="R67" s="60" t="s">
        <v>5</v>
      </c>
      <c r="S67" s="60" t="s">
        <v>5</v>
      </c>
      <c r="T67" s="60" t="s">
        <v>5</v>
      </c>
      <c r="U67" s="60" t="s">
        <v>5</v>
      </c>
      <c r="V67" s="60" t="s">
        <v>5</v>
      </c>
      <c r="W67" s="60" t="s">
        <v>5</v>
      </c>
      <c r="X67" s="60" t="s">
        <v>5</v>
      </c>
      <c r="Y67" s="60" t="s">
        <v>5</v>
      </c>
      <c r="Z67" s="60" t="s">
        <v>5</v>
      </c>
      <c r="AA67" s="60" t="s">
        <v>5</v>
      </c>
      <c r="AB67" s="60" t="s">
        <v>5</v>
      </c>
      <c r="AC67" s="60" t="s">
        <v>5</v>
      </c>
      <c r="AD67" s="60" t="s">
        <v>5</v>
      </c>
      <c r="AE67" s="60" t="s">
        <v>5</v>
      </c>
      <c r="AF67" s="60"/>
      <c r="AG67" s="60"/>
      <c r="AH67" s="60"/>
      <c r="AI67" s="60"/>
      <c r="AJ67" s="101"/>
      <c r="AK67" s="102"/>
      <c r="AL67" s="102"/>
      <c r="AM67" s="103"/>
      <c r="AN67" s="103"/>
      <c r="AO67" s="103"/>
      <c r="AP67" s="103"/>
      <c r="AQ67" s="102">
        <v>5.6159999999999997</v>
      </c>
      <c r="AR67" s="102">
        <v>5.6</v>
      </c>
      <c r="AS67" s="102">
        <v>10.08</v>
      </c>
      <c r="AT67" s="104"/>
      <c r="AU67" s="104"/>
      <c r="AV67" s="104"/>
      <c r="AW67" s="104"/>
      <c r="AX67" s="83">
        <v>1969</v>
      </c>
      <c r="AY67" s="83">
        <v>1950</v>
      </c>
      <c r="AZ67" s="83">
        <v>1997</v>
      </c>
      <c r="BA67" s="60"/>
      <c r="BB67" s="60"/>
      <c r="BC67" s="60"/>
      <c r="BD67" s="60"/>
      <c r="BE67" s="60"/>
      <c r="BF67" s="60"/>
      <c r="BG67" s="60"/>
    </row>
    <row r="68" spans="1:59" ht="14.25" customHeight="1" outlineLevel="1">
      <c r="A68" s="16"/>
      <c r="B68" s="77"/>
      <c r="C68" s="79">
        <v>45417</v>
      </c>
      <c r="D68" s="105" t="s">
        <v>193</v>
      </c>
      <c r="E68" s="83">
        <v>1</v>
      </c>
      <c r="F68" s="83" t="s">
        <v>146</v>
      </c>
      <c r="G68" s="83">
        <v>1991</v>
      </c>
      <c r="H68" s="83">
        <v>2</v>
      </c>
      <c r="I68" s="83">
        <v>586.29999999999995</v>
      </c>
      <c r="J68" s="83">
        <v>1172.5999999999999</v>
      </c>
      <c r="K68" s="83">
        <v>3166</v>
      </c>
      <c r="L68" s="83"/>
      <c r="M68" s="83" t="s">
        <v>178</v>
      </c>
      <c r="N68" s="46">
        <v>1</v>
      </c>
      <c r="O68" s="17">
        <v>0</v>
      </c>
      <c r="P68" s="60"/>
      <c r="Q68" s="60"/>
      <c r="R68" s="60" t="s">
        <v>5</v>
      </c>
      <c r="S68" s="60" t="s">
        <v>5</v>
      </c>
      <c r="T68" s="60" t="s">
        <v>5</v>
      </c>
      <c r="U68" s="60" t="s">
        <v>5</v>
      </c>
      <c r="V68" s="60" t="s">
        <v>5</v>
      </c>
      <c r="W68" s="60" t="s">
        <v>5</v>
      </c>
      <c r="X68" s="60" t="s">
        <v>5</v>
      </c>
      <c r="Y68" s="60" t="s">
        <v>5</v>
      </c>
      <c r="Z68" s="60" t="s">
        <v>5</v>
      </c>
      <c r="AA68" s="60" t="s">
        <v>5</v>
      </c>
      <c r="AB68" s="60" t="s">
        <v>5</v>
      </c>
      <c r="AC68" s="60" t="s">
        <v>5</v>
      </c>
      <c r="AD68" s="60" t="s">
        <v>5</v>
      </c>
      <c r="AE68" s="60" t="s">
        <v>5</v>
      </c>
      <c r="AF68" s="60"/>
      <c r="AG68" s="60"/>
      <c r="AH68" s="60"/>
      <c r="AI68" s="60"/>
      <c r="AJ68" s="101" t="s">
        <v>194</v>
      </c>
      <c r="AK68" s="102" t="s">
        <v>195</v>
      </c>
      <c r="AL68" s="102" t="s">
        <v>196</v>
      </c>
      <c r="AM68" s="102"/>
      <c r="AN68" s="102"/>
      <c r="AO68" s="102"/>
      <c r="AP68" s="102"/>
      <c r="AQ68" s="102"/>
      <c r="AR68" s="102"/>
      <c r="AS68" s="102"/>
      <c r="AT68" s="104"/>
      <c r="AU68" s="104"/>
      <c r="AV68" s="104"/>
      <c r="AW68" s="104"/>
      <c r="AX68" s="83">
        <v>1944</v>
      </c>
      <c r="AY68" s="83">
        <v>1534</v>
      </c>
      <c r="AZ68" s="83">
        <v>1061</v>
      </c>
      <c r="BA68" s="60"/>
      <c r="BB68" s="60"/>
      <c r="BC68" s="60"/>
      <c r="BD68" s="60"/>
      <c r="BE68" s="106">
        <v>28</v>
      </c>
      <c r="BF68" s="107">
        <v>26</v>
      </c>
      <c r="BG68" s="107">
        <v>19</v>
      </c>
    </row>
    <row r="69" spans="1:59" ht="14.25" customHeight="1" outlineLevel="1">
      <c r="A69" s="16"/>
      <c r="B69" s="77"/>
      <c r="C69" s="79">
        <v>45448</v>
      </c>
      <c r="D69" s="105" t="s">
        <v>197</v>
      </c>
      <c r="E69" s="83">
        <v>1</v>
      </c>
      <c r="F69" s="83" t="s">
        <v>146</v>
      </c>
      <c r="G69" s="83">
        <v>1969</v>
      </c>
      <c r="H69" s="83">
        <v>1</v>
      </c>
      <c r="I69" s="83">
        <v>270</v>
      </c>
      <c r="J69" s="83">
        <v>270</v>
      </c>
      <c r="K69" s="83">
        <v>675</v>
      </c>
      <c r="L69" s="83"/>
      <c r="M69" s="83" t="s">
        <v>198</v>
      </c>
      <c r="N69" s="46">
        <v>1</v>
      </c>
      <c r="O69" s="17">
        <v>0</v>
      </c>
      <c r="P69" s="60"/>
      <c r="Q69" s="60"/>
      <c r="R69" s="60" t="s">
        <v>5</v>
      </c>
      <c r="S69" s="60" t="s">
        <v>5</v>
      </c>
      <c r="T69" s="60" t="s">
        <v>5</v>
      </c>
      <c r="U69" s="60" t="s">
        <v>5</v>
      </c>
      <c r="V69" s="60" t="s">
        <v>5</v>
      </c>
      <c r="W69" s="60" t="s">
        <v>5</v>
      </c>
      <c r="X69" s="60" t="s">
        <v>5</v>
      </c>
      <c r="Y69" s="60" t="s">
        <v>5</v>
      </c>
      <c r="Z69" s="60" t="s">
        <v>5</v>
      </c>
      <c r="AA69" s="60" t="s">
        <v>5</v>
      </c>
      <c r="AB69" s="60" t="s">
        <v>5</v>
      </c>
      <c r="AC69" s="60" t="s">
        <v>5</v>
      </c>
      <c r="AD69" s="60" t="s">
        <v>5</v>
      </c>
      <c r="AE69" s="60" t="s">
        <v>5</v>
      </c>
      <c r="AF69" s="60"/>
      <c r="AG69" s="60"/>
      <c r="AH69" s="60"/>
      <c r="AI69" s="60"/>
      <c r="AJ69" s="108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>
        <v>1142</v>
      </c>
      <c r="AU69" s="109">
        <v>473</v>
      </c>
      <c r="AV69" s="109">
        <v>904</v>
      </c>
      <c r="AW69" s="109">
        <v>433</v>
      </c>
      <c r="AX69" s="83">
        <v>0</v>
      </c>
      <c r="AY69" s="83">
        <v>0</v>
      </c>
      <c r="AZ69" s="83">
        <v>0</v>
      </c>
      <c r="BA69" s="60"/>
      <c r="BB69" s="60"/>
      <c r="BC69" s="60"/>
      <c r="BD69" s="60"/>
      <c r="BE69" s="60"/>
      <c r="BF69" s="60"/>
      <c r="BG69" s="60"/>
    </row>
    <row r="70" spans="1:59" ht="14.25" customHeight="1" outlineLevel="1">
      <c r="A70" s="16"/>
      <c r="B70" s="16"/>
      <c r="C70" s="88">
        <v>6</v>
      </c>
      <c r="D70" s="74" t="s">
        <v>103</v>
      </c>
      <c r="E70" s="66"/>
      <c r="F70" s="66"/>
      <c r="G70" s="66"/>
      <c r="H70" s="66"/>
      <c r="I70" s="66">
        <f t="shared" ref="I70:K70" si="7">SUM(I71:I72)</f>
        <v>1391.6999999999998</v>
      </c>
      <c r="J70" s="66">
        <f t="shared" si="7"/>
        <v>1391.6999999999998</v>
      </c>
      <c r="K70" s="66">
        <f t="shared" si="7"/>
        <v>9161.75</v>
      </c>
      <c r="L70" s="66"/>
      <c r="M70" s="66"/>
      <c r="N70" s="46"/>
      <c r="O70" s="17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</row>
    <row r="71" spans="1:59" ht="14.25" customHeight="1" outlineLevel="1">
      <c r="A71" s="16"/>
      <c r="B71" s="16">
        <v>1</v>
      </c>
      <c r="C71" s="79">
        <v>45297</v>
      </c>
      <c r="D71" s="110" t="s">
        <v>199</v>
      </c>
      <c r="E71" s="17">
        <v>1</v>
      </c>
      <c r="F71" s="83" t="s">
        <v>146</v>
      </c>
      <c r="G71" s="17">
        <v>2017</v>
      </c>
      <c r="H71" s="17">
        <v>1</v>
      </c>
      <c r="I71" s="17">
        <v>1242.5999999999999</v>
      </c>
      <c r="J71" s="17">
        <v>1242.5999999999999</v>
      </c>
      <c r="K71" s="17">
        <v>8789</v>
      </c>
      <c r="L71" s="17"/>
      <c r="M71" s="17" t="s">
        <v>147</v>
      </c>
      <c r="N71" s="46">
        <v>1</v>
      </c>
      <c r="O71" s="17">
        <v>0</v>
      </c>
      <c r="P71" s="68" t="s">
        <v>200</v>
      </c>
      <c r="Q71" s="60">
        <v>2017</v>
      </c>
      <c r="R71" s="60">
        <v>82.22</v>
      </c>
      <c r="S71" s="60">
        <v>82.26</v>
      </c>
      <c r="T71" s="60">
        <v>59.08</v>
      </c>
      <c r="U71" s="60">
        <v>61.32</v>
      </c>
      <c r="V71" s="60">
        <v>64.03</v>
      </c>
      <c r="W71" s="60">
        <v>83.63</v>
      </c>
      <c r="X71" s="60">
        <v>46.430999999999997</v>
      </c>
      <c r="Y71" s="60" t="s">
        <v>5</v>
      </c>
      <c r="Z71" s="60" t="s">
        <v>5</v>
      </c>
      <c r="AA71" s="60" t="s">
        <v>5</v>
      </c>
      <c r="AB71" s="60" t="s">
        <v>5</v>
      </c>
      <c r="AC71" s="60" t="s">
        <v>5</v>
      </c>
      <c r="AD71" s="60" t="s">
        <v>5</v>
      </c>
      <c r="AE71" s="60" t="s">
        <v>5</v>
      </c>
      <c r="AF71" s="60" t="s">
        <v>5</v>
      </c>
      <c r="AG71" s="60" t="s">
        <v>5</v>
      </c>
      <c r="AH71" s="60" t="s">
        <v>5</v>
      </c>
      <c r="AI71" s="60" t="s">
        <v>5</v>
      </c>
      <c r="AJ71" s="60" t="s">
        <v>5</v>
      </c>
      <c r="AK71" s="60" t="s">
        <v>5</v>
      </c>
      <c r="AL71" s="60" t="s">
        <v>5</v>
      </c>
      <c r="AM71" s="60" t="s">
        <v>5</v>
      </c>
      <c r="AN71" s="60" t="s">
        <v>5</v>
      </c>
      <c r="AO71" s="60" t="s">
        <v>5</v>
      </c>
      <c r="AP71" s="60" t="s">
        <v>5</v>
      </c>
      <c r="AQ71" s="60" t="s">
        <v>5</v>
      </c>
      <c r="AR71" s="60" t="s">
        <v>5</v>
      </c>
      <c r="AS71" s="60" t="s">
        <v>5</v>
      </c>
      <c r="AT71" s="60">
        <v>10690</v>
      </c>
      <c r="AU71" s="60">
        <v>15172</v>
      </c>
      <c r="AV71" s="60">
        <v>23067</v>
      </c>
      <c r="AW71" s="60">
        <v>20519</v>
      </c>
      <c r="AX71" s="60">
        <v>20408.900000000001</v>
      </c>
      <c r="AY71" s="60">
        <v>18884</v>
      </c>
      <c r="AZ71" s="60">
        <v>18394</v>
      </c>
      <c r="BA71" s="60"/>
      <c r="BB71" s="60"/>
      <c r="BC71" s="60"/>
      <c r="BD71" s="60"/>
      <c r="BE71" s="60"/>
      <c r="BF71" s="60"/>
      <c r="BG71" s="60"/>
    </row>
    <row r="72" spans="1:59" ht="14.25" customHeight="1" outlineLevel="1">
      <c r="A72" s="16"/>
      <c r="B72" s="16">
        <v>1</v>
      </c>
      <c r="C72" s="78">
        <v>45328</v>
      </c>
      <c r="D72" s="110" t="s">
        <v>201</v>
      </c>
      <c r="E72" s="17">
        <v>1</v>
      </c>
      <c r="F72" s="83" t="s">
        <v>146</v>
      </c>
      <c r="G72" s="17">
        <v>2011</v>
      </c>
      <c r="H72" s="17">
        <v>2</v>
      </c>
      <c r="I72" s="17">
        <v>149.1</v>
      </c>
      <c r="J72" s="17">
        <v>149.1</v>
      </c>
      <c r="K72" s="17">
        <v>372.75</v>
      </c>
      <c r="L72" s="17"/>
      <c r="M72" s="17" t="s">
        <v>202</v>
      </c>
      <c r="N72" s="46">
        <v>1</v>
      </c>
      <c r="O72" s="17">
        <v>0</v>
      </c>
      <c r="P72" s="60" t="s">
        <v>203</v>
      </c>
      <c r="Q72" s="60">
        <v>2024</v>
      </c>
      <c r="R72" s="60" t="s">
        <v>5</v>
      </c>
      <c r="S72" s="60" t="s">
        <v>5</v>
      </c>
      <c r="T72" s="60" t="s">
        <v>5</v>
      </c>
      <c r="U72" s="60" t="s">
        <v>5</v>
      </c>
      <c r="V72" s="60" t="s">
        <v>5</v>
      </c>
      <c r="W72" s="60" t="s">
        <v>5</v>
      </c>
      <c r="X72" s="60" t="s">
        <v>5</v>
      </c>
      <c r="Y72" s="60" t="s">
        <v>5</v>
      </c>
      <c r="Z72" s="60" t="s">
        <v>5</v>
      </c>
      <c r="AA72" s="60" t="s">
        <v>5</v>
      </c>
      <c r="AB72" s="60" t="s">
        <v>5</v>
      </c>
      <c r="AC72" s="60" t="s">
        <v>5</v>
      </c>
      <c r="AD72" s="60" t="s">
        <v>5</v>
      </c>
      <c r="AE72" s="60" t="s">
        <v>5</v>
      </c>
      <c r="AF72" s="614"/>
      <c r="AG72" s="615"/>
      <c r="AH72" s="615"/>
      <c r="AI72" s="615"/>
      <c r="AJ72" s="616">
        <v>13.3</v>
      </c>
      <c r="AK72" s="616">
        <v>3.1</v>
      </c>
      <c r="AL72" s="617">
        <v>20.9</v>
      </c>
      <c r="AM72" s="618" t="s">
        <v>5</v>
      </c>
      <c r="AN72" s="618" t="s">
        <v>5</v>
      </c>
      <c r="AO72" s="618" t="s">
        <v>5</v>
      </c>
      <c r="AP72" s="618" t="s">
        <v>5</v>
      </c>
      <c r="AQ72" s="618" t="s">
        <v>5</v>
      </c>
      <c r="AR72" s="618" t="s">
        <v>5</v>
      </c>
      <c r="AS72" s="618" t="s">
        <v>5</v>
      </c>
      <c r="AT72" s="614"/>
      <c r="AU72" s="614"/>
      <c r="AV72" s="614"/>
      <c r="AW72" s="614"/>
      <c r="AX72" s="619">
        <v>1635</v>
      </c>
      <c r="AY72" s="619">
        <v>1801</v>
      </c>
      <c r="AZ72" s="620">
        <v>1129</v>
      </c>
      <c r="BA72" s="614"/>
      <c r="BB72" s="615"/>
      <c r="BC72" s="615"/>
      <c r="BD72" s="615"/>
      <c r="BE72" s="616">
        <v>43</v>
      </c>
      <c r="BF72" s="111">
        <v>43</v>
      </c>
      <c r="BG72" s="111">
        <v>43</v>
      </c>
    </row>
    <row r="73" spans="1:59" ht="14.25" customHeight="1" outlineLevel="1">
      <c r="A73" s="16"/>
      <c r="B73" s="50"/>
      <c r="C73" s="66">
        <v>7</v>
      </c>
      <c r="D73" s="74" t="s">
        <v>204</v>
      </c>
      <c r="E73" s="66"/>
      <c r="F73" s="66"/>
      <c r="G73" s="66"/>
      <c r="H73" s="66"/>
      <c r="I73" s="66">
        <f t="shared" ref="I73:K73" si="8">SUM(I74:I77)</f>
        <v>3170.2299999999996</v>
      </c>
      <c r="J73" s="66">
        <f t="shared" si="8"/>
        <v>5845.8</v>
      </c>
      <c r="K73" s="66">
        <f t="shared" si="8"/>
        <v>19679.939999999999</v>
      </c>
      <c r="L73" s="66"/>
      <c r="M73" s="66"/>
      <c r="N73" s="46"/>
      <c r="O73" s="17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18"/>
      <c r="AG73" s="618"/>
      <c r="AH73" s="618"/>
      <c r="AI73" s="618"/>
      <c r="AJ73" s="618"/>
      <c r="AK73" s="618"/>
      <c r="AL73" s="618"/>
      <c r="AM73" s="618"/>
      <c r="AN73" s="618"/>
      <c r="AO73" s="618"/>
      <c r="AP73" s="618"/>
      <c r="AQ73" s="618"/>
      <c r="AR73" s="618"/>
      <c r="AS73" s="618"/>
      <c r="AT73" s="618"/>
      <c r="AU73" s="618"/>
      <c r="AV73" s="618"/>
      <c r="AW73" s="618"/>
      <c r="AX73" s="618"/>
      <c r="AY73" s="618"/>
      <c r="AZ73" s="618"/>
      <c r="BA73" s="618"/>
      <c r="BB73" s="618"/>
      <c r="BC73" s="618"/>
      <c r="BD73" s="618"/>
      <c r="BE73" s="618"/>
      <c r="BF73" s="60"/>
      <c r="BG73" s="60"/>
    </row>
    <row r="74" spans="1:59" ht="43.5" customHeight="1" outlineLevel="1">
      <c r="A74" s="16"/>
      <c r="B74" s="16">
        <v>1</v>
      </c>
      <c r="C74" s="79">
        <v>45298</v>
      </c>
      <c r="D74" s="80" t="s">
        <v>1638</v>
      </c>
      <c r="E74" s="17">
        <v>1</v>
      </c>
      <c r="F74" s="17" t="s">
        <v>146</v>
      </c>
      <c r="G74" s="17">
        <v>1992</v>
      </c>
      <c r="H74" s="17">
        <v>3</v>
      </c>
      <c r="I74" s="17">
        <v>1300</v>
      </c>
      <c r="J74" s="17">
        <v>2796.8</v>
      </c>
      <c r="K74" s="17">
        <v>9750.2999999999993</v>
      </c>
      <c r="L74" s="17"/>
      <c r="M74" s="17" t="s">
        <v>147</v>
      </c>
      <c r="N74" s="46">
        <v>1</v>
      </c>
      <c r="O74" s="17">
        <v>1</v>
      </c>
      <c r="P74" s="60" t="s">
        <v>205</v>
      </c>
      <c r="Q74" s="60">
        <v>2019</v>
      </c>
      <c r="R74" s="60">
        <v>227.97</v>
      </c>
      <c r="S74" s="60">
        <v>266.14</v>
      </c>
      <c r="T74" s="60">
        <v>222.11</v>
      </c>
      <c r="U74" s="60">
        <v>221.03</v>
      </c>
      <c r="V74" s="60">
        <v>250.8</v>
      </c>
      <c r="W74" s="60">
        <v>216.93299999999999</v>
      </c>
      <c r="X74" s="60">
        <v>198.57400000000001</v>
      </c>
      <c r="Y74" s="60" t="s">
        <v>5</v>
      </c>
      <c r="Z74" s="60" t="s">
        <v>5</v>
      </c>
      <c r="AA74" s="60" t="s">
        <v>5</v>
      </c>
      <c r="AB74" s="60" t="s">
        <v>5</v>
      </c>
      <c r="AC74" s="60" t="s">
        <v>5</v>
      </c>
      <c r="AD74" s="60" t="s">
        <v>5</v>
      </c>
      <c r="AE74" s="60" t="s">
        <v>5</v>
      </c>
      <c r="AF74" s="618" t="s">
        <v>5</v>
      </c>
      <c r="AG74" s="618" t="s">
        <v>5</v>
      </c>
      <c r="AH74" s="618" t="s">
        <v>5</v>
      </c>
      <c r="AI74" s="618" t="s">
        <v>5</v>
      </c>
      <c r="AJ74" s="618" t="s">
        <v>5</v>
      </c>
      <c r="AK74" s="618" t="s">
        <v>5</v>
      </c>
      <c r="AL74" s="618" t="s">
        <v>5</v>
      </c>
      <c r="AM74" s="618" t="s">
        <v>5</v>
      </c>
      <c r="AN74" s="618" t="s">
        <v>5</v>
      </c>
      <c r="AO74" s="618" t="s">
        <v>5</v>
      </c>
      <c r="AP74" s="618" t="s">
        <v>5</v>
      </c>
      <c r="AQ74" s="618" t="s">
        <v>5</v>
      </c>
      <c r="AR74" s="618" t="s">
        <v>5</v>
      </c>
      <c r="AS74" s="618" t="s">
        <v>5</v>
      </c>
      <c r="AT74" s="618">
        <v>49994</v>
      </c>
      <c r="AU74" s="618">
        <v>38140</v>
      </c>
      <c r="AV74" s="618">
        <v>37844</v>
      </c>
      <c r="AW74" s="618">
        <v>39234</v>
      </c>
      <c r="AX74" s="618">
        <v>44895</v>
      </c>
      <c r="AY74" s="618">
        <v>36685</v>
      </c>
      <c r="AZ74" s="618">
        <v>38534</v>
      </c>
      <c r="BA74" s="618"/>
      <c r="BB74" s="618"/>
      <c r="BC74" s="618"/>
      <c r="BD74" s="618"/>
      <c r="BE74" s="618"/>
      <c r="BF74" s="60"/>
      <c r="BG74" s="60"/>
    </row>
    <row r="75" spans="1:59" ht="14.25" customHeight="1" outlineLevel="1">
      <c r="A75" s="16"/>
      <c r="B75" s="16">
        <v>1</v>
      </c>
      <c r="C75" s="79">
        <v>45329</v>
      </c>
      <c r="D75" s="80" t="s">
        <v>206</v>
      </c>
      <c r="E75" s="17">
        <v>1</v>
      </c>
      <c r="F75" s="17" t="s">
        <v>146</v>
      </c>
      <c r="G75" s="17">
        <v>1966</v>
      </c>
      <c r="H75" s="17">
        <v>2</v>
      </c>
      <c r="I75" s="17">
        <v>691.6</v>
      </c>
      <c r="J75" s="17">
        <v>1039.5</v>
      </c>
      <c r="K75" s="17">
        <v>3634</v>
      </c>
      <c r="L75" s="17"/>
      <c r="M75" s="17" t="s">
        <v>147</v>
      </c>
      <c r="N75" s="46">
        <v>1</v>
      </c>
      <c r="O75" s="17">
        <v>0</v>
      </c>
      <c r="P75" s="60" t="s">
        <v>207</v>
      </c>
      <c r="Q75" s="60">
        <v>2024</v>
      </c>
      <c r="R75" s="60">
        <v>85.753</v>
      </c>
      <c r="S75" s="60">
        <v>99.063999999999993</v>
      </c>
      <c r="T75" s="60">
        <v>122.01</v>
      </c>
      <c r="U75" s="60">
        <v>178.702</v>
      </c>
      <c r="V75" s="60">
        <v>182.54</v>
      </c>
      <c r="W75" s="60">
        <v>169.3</v>
      </c>
      <c r="X75" s="60">
        <v>169.07599999999999</v>
      </c>
      <c r="Y75" s="60" t="s">
        <v>5</v>
      </c>
      <c r="Z75" s="60" t="s">
        <v>5</v>
      </c>
      <c r="AA75" s="60" t="s">
        <v>5</v>
      </c>
      <c r="AB75" s="60" t="s">
        <v>5</v>
      </c>
      <c r="AC75" s="60" t="s">
        <v>5</v>
      </c>
      <c r="AD75" s="60" t="s">
        <v>5</v>
      </c>
      <c r="AE75" s="60" t="s">
        <v>5</v>
      </c>
      <c r="AF75" s="618" t="s">
        <v>5</v>
      </c>
      <c r="AG75" s="618" t="s">
        <v>5</v>
      </c>
      <c r="AH75" s="618" t="s">
        <v>5</v>
      </c>
      <c r="AI75" s="618" t="s">
        <v>5</v>
      </c>
      <c r="AJ75" s="618" t="s">
        <v>5</v>
      </c>
      <c r="AK75" s="618" t="s">
        <v>5</v>
      </c>
      <c r="AL75" s="618" t="s">
        <v>5</v>
      </c>
      <c r="AM75" s="618" t="s">
        <v>5</v>
      </c>
      <c r="AN75" s="618" t="s">
        <v>5</v>
      </c>
      <c r="AO75" s="618" t="s">
        <v>5</v>
      </c>
      <c r="AP75" s="618" t="s">
        <v>5</v>
      </c>
      <c r="AQ75" s="618" t="s">
        <v>5</v>
      </c>
      <c r="AR75" s="618" t="s">
        <v>5</v>
      </c>
      <c r="AS75" s="618" t="s">
        <v>5</v>
      </c>
      <c r="AT75" s="618">
        <v>34624</v>
      </c>
      <c r="AU75" s="618">
        <v>35406</v>
      </c>
      <c r="AV75" s="618">
        <v>35838</v>
      </c>
      <c r="AW75" s="618">
        <v>35304</v>
      </c>
      <c r="AX75" s="618">
        <v>33704</v>
      </c>
      <c r="AY75" s="618">
        <v>32930</v>
      </c>
      <c r="AZ75" s="618">
        <v>37031</v>
      </c>
      <c r="BA75" s="618"/>
      <c r="BB75" s="618"/>
      <c r="BC75" s="618"/>
      <c r="BD75" s="618"/>
      <c r="BE75" s="618"/>
      <c r="BF75" s="60"/>
      <c r="BG75" s="60"/>
    </row>
    <row r="76" spans="1:59" ht="14.25" customHeight="1" outlineLevel="1">
      <c r="A76" s="22"/>
      <c r="B76" s="16">
        <v>1</v>
      </c>
      <c r="C76" s="112">
        <v>45358</v>
      </c>
      <c r="D76" s="113" t="s">
        <v>1639</v>
      </c>
      <c r="E76" s="17">
        <v>1</v>
      </c>
      <c r="F76" s="17" t="s">
        <v>146</v>
      </c>
      <c r="G76" s="17"/>
      <c r="H76" s="17">
        <v>4</v>
      </c>
      <c r="I76" s="17">
        <v>415.43</v>
      </c>
      <c r="J76" s="17">
        <v>1246.3</v>
      </c>
      <c r="K76" s="37">
        <v>3489.64</v>
      </c>
      <c r="L76" s="17"/>
      <c r="M76" s="17" t="s">
        <v>147</v>
      </c>
      <c r="N76" s="17">
        <v>1</v>
      </c>
      <c r="O76" s="17">
        <v>0</v>
      </c>
      <c r="P76" s="60"/>
      <c r="Q76" s="17"/>
      <c r="R76" s="114">
        <v>132.88900000000001</v>
      </c>
      <c r="S76" s="115">
        <v>154.37899999999999</v>
      </c>
      <c r="T76" s="115">
        <v>109.861</v>
      </c>
      <c r="U76" s="115">
        <v>122.184</v>
      </c>
      <c r="V76" s="115">
        <v>108.645</v>
      </c>
      <c r="W76" s="115">
        <v>83.783000000000001</v>
      </c>
      <c r="X76" s="115">
        <v>93.024000000000001</v>
      </c>
      <c r="Y76" s="60" t="s">
        <v>5</v>
      </c>
      <c r="Z76" s="60" t="s">
        <v>5</v>
      </c>
      <c r="AA76" s="60" t="s">
        <v>5</v>
      </c>
      <c r="AB76" s="60" t="s">
        <v>5</v>
      </c>
      <c r="AC76" s="60" t="s">
        <v>5</v>
      </c>
      <c r="AD76" s="60" t="s">
        <v>5</v>
      </c>
      <c r="AE76" s="60" t="s">
        <v>5</v>
      </c>
      <c r="AF76" s="618" t="s">
        <v>5</v>
      </c>
      <c r="AG76" s="618" t="s">
        <v>5</v>
      </c>
      <c r="AH76" s="618" t="s">
        <v>5</v>
      </c>
      <c r="AI76" s="618" t="s">
        <v>5</v>
      </c>
      <c r="AJ76" s="618" t="s">
        <v>5</v>
      </c>
      <c r="AK76" s="618" t="s">
        <v>5</v>
      </c>
      <c r="AL76" s="618" t="s">
        <v>5</v>
      </c>
      <c r="AM76" s="618" t="s">
        <v>5</v>
      </c>
      <c r="AN76" s="618" t="s">
        <v>5</v>
      </c>
      <c r="AO76" s="618" t="s">
        <v>5</v>
      </c>
      <c r="AP76" s="618" t="s">
        <v>5</v>
      </c>
      <c r="AQ76" s="618" t="s">
        <v>5</v>
      </c>
      <c r="AR76" s="618" t="s">
        <v>5</v>
      </c>
      <c r="AS76" s="618" t="s">
        <v>5</v>
      </c>
      <c r="AT76" s="621"/>
      <c r="AU76" s="621"/>
      <c r="AV76" s="621"/>
      <c r="AW76" s="621"/>
      <c r="AX76" s="621"/>
      <c r="AY76" s="622">
        <v>15129</v>
      </c>
      <c r="AZ76" s="622">
        <v>13291</v>
      </c>
      <c r="BA76" s="621"/>
      <c r="BB76" s="621"/>
      <c r="BC76" s="621"/>
      <c r="BD76" s="623">
        <v>196</v>
      </c>
      <c r="BE76" s="624">
        <v>63</v>
      </c>
      <c r="BF76" s="116">
        <v>216</v>
      </c>
      <c r="BG76" s="116">
        <v>243</v>
      </c>
    </row>
    <row r="77" spans="1:59" ht="26.25" customHeight="1" outlineLevel="1">
      <c r="A77" s="22"/>
      <c r="B77" s="16">
        <v>1</v>
      </c>
      <c r="C77" s="112">
        <v>45389</v>
      </c>
      <c r="D77" s="80" t="s">
        <v>1637</v>
      </c>
      <c r="E77" s="17">
        <v>1</v>
      </c>
      <c r="F77" s="17" t="s">
        <v>146</v>
      </c>
      <c r="G77" s="17">
        <v>1989</v>
      </c>
      <c r="H77" s="17">
        <v>2</v>
      </c>
      <c r="I77" s="17">
        <v>763.2</v>
      </c>
      <c r="J77" s="17">
        <v>763.2</v>
      </c>
      <c r="K77" s="17">
        <v>2806</v>
      </c>
      <c r="L77" s="17"/>
      <c r="M77" s="17" t="s">
        <v>147</v>
      </c>
      <c r="N77" s="17">
        <v>1</v>
      </c>
      <c r="O77" s="17">
        <v>0</v>
      </c>
      <c r="P77" s="60" t="s">
        <v>207</v>
      </c>
      <c r="Q77" s="17">
        <v>2016</v>
      </c>
      <c r="R77" s="17">
        <v>77.69</v>
      </c>
      <c r="S77" s="17">
        <v>87.53</v>
      </c>
      <c r="T77" s="17">
        <v>73.64</v>
      </c>
      <c r="U77" s="17">
        <v>75.394000000000005</v>
      </c>
      <c r="V77" s="17">
        <v>83.66</v>
      </c>
      <c r="W77" s="17">
        <v>77.3</v>
      </c>
      <c r="X77" s="17">
        <v>51.43</v>
      </c>
      <c r="Y77" s="60" t="s">
        <v>5</v>
      </c>
      <c r="Z77" s="60" t="s">
        <v>5</v>
      </c>
      <c r="AA77" s="60" t="s">
        <v>5</v>
      </c>
      <c r="AB77" s="60" t="s">
        <v>5</v>
      </c>
      <c r="AC77" s="60" t="s">
        <v>5</v>
      </c>
      <c r="AD77" s="60" t="s">
        <v>5</v>
      </c>
      <c r="AE77" s="60" t="s">
        <v>5</v>
      </c>
      <c r="AF77" s="60" t="s">
        <v>5</v>
      </c>
      <c r="AG77" s="60" t="s">
        <v>5</v>
      </c>
      <c r="AH77" s="60" t="s">
        <v>5</v>
      </c>
      <c r="AI77" s="60" t="s">
        <v>5</v>
      </c>
      <c r="AJ77" s="60" t="s">
        <v>5</v>
      </c>
      <c r="AK77" s="60" t="s">
        <v>5</v>
      </c>
      <c r="AL77" s="60" t="s">
        <v>5</v>
      </c>
      <c r="AM77" s="60" t="s">
        <v>5</v>
      </c>
      <c r="AN77" s="60" t="s">
        <v>5</v>
      </c>
      <c r="AO77" s="60" t="s">
        <v>5</v>
      </c>
      <c r="AP77" s="60" t="s">
        <v>5</v>
      </c>
      <c r="AQ77" s="60" t="s">
        <v>5</v>
      </c>
      <c r="AR77" s="60" t="s">
        <v>5</v>
      </c>
      <c r="AS77" s="60" t="s">
        <v>5</v>
      </c>
      <c r="AT77" s="17">
        <v>12060</v>
      </c>
      <c r="AU77" s="17">
        <v>11636</v>
      </c>
      <c r="AV77" s="17">
        <v>16958</v>
      </c>
      <c r="AW77" s="17">
        <v>14741</v>
      </c>
      <c r="AX77" s="17">
        <v>16718</v>
      </c>
      <c r="AY77" s="17">
        <v>14402</v>
      </c>
      <c r="AZ77" s="17">
        <v>14996</v>
      </c>
      <c r="BA77" s="17"/>
      <c r="BB77" s="17"/>
      <c r="BC77" s="17"/>
      <c r="BD77" s="17"/>
      <c r="BE77" s="17"/>
      <c r="BF77" s="17"/>
      <c r="BG77" s="17"/>
    </row>
    <row r="78" spans="1:59" ht="14.25" customHeight="1" outlineLevel="1">
      <c r="A78" s="22"/>
      <c r="B78" s="58">
        <f>SUM(B42:B77)</f>
        <v>25</v>
      </c>
      <c r="C78" s="58"/>
      <c r="D78" s="15"/>
      <c r="E78" s="50"/>
      <c r="F78" s="50"/>
      <c r="G78" s="50"/>
      <c r="H78" s="50"/>
      <c r="I78" s="50"/>
      <c r="J78" s="50"/>
      <c r="K78" s="50">
        <f>K73+K70+K63+K60+K55+K49+K41</f>
        <v>279502.69</v>
      </c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</row>
    <row r="79" spans="1:59" ht="14.25" customHeight="1" outlineLevel="1">
      <c r="A79" s="22"/>
      <c r="B79" s="58"/>
      <c r="C79" s="58"/>
      <c r="D79" s="15"/>
      <c r="E79" s="50"/>
      <c r="F79" s="50"/>
      <c r="G79" s="50"/>
      <c r="H79" s="50"/>
      <c r="I79" s="50"/>
      <c r="J79" s="50"/>
      <c r="K79" s="50">
        <f>K71+K72+K66+K68+K62</f>
        <v>47282.75</v>
      </c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</row>
    <row r="80" spans="1:59" ht="14.25" customHeight="1" outlineLevel="1">
      <c r="A80" s="22" t="s">
        <v>208</v>
      </c>
      <c r="B80" s="15"/>
      <c r="C80" s="15" t="s">
        <v>209</v>
      </c>
      <c r="D80" s="14"/>
      <c r="E80" s="14"/>
      <c r="F80" s="14"/>
      <c r="G80" s="14"/>
      <c r="H80" s="14"/>
      <c r="I80" s="14"/>
      <c r="J80" s="14"/>
      <c r="K80" s="497">
        <f>K79/K78</f>
        <v>0.16916742375538496</v>
      </c>
      <c r="L80" s="497">
        <f>6/30</f>
        <v>0.2</v>
      </c>
      <c r="M80" s="16"/>
      <c r="N80" s="16"/>
      <c r="O80" s="16"/>
      <c r="P80" s="16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</row>
    <row r="81" spans="1:59" ht="71.25" customHeight="1" outlineLevel="1">
      <c r="A81" s="16"/>
      <c r="B81" s="16"/>
      <c r="C81" s="60" t="s">
        <v>10</v>
      </c>
      <c r="D81" s="60" t="s">
        <v>125</v>
      </c>
      <c r="E81" s="60" t="s">
        <v>210</v>
      </c>
      <c r="F81" s="60" t="s">
        <v>211</v>
      </c>
      <c r="G81" s="60" t="s">
        <v>212</v>
      </c>
      <c r="H81" s="60" t="s">
        <v>213</v>
      </c>
      <c r="I81" s="60" t="s">
        <v>214</v>
      </c>
      <c r="J81" s="60" t="s">
        <v>215</v>
      </c>
      <c r="K81" s="60" t="s">
        <v>216</v>
      </c>
      <c r="L81" s="60" t="s">
        <v>217</v>
      </c>
      <c r="M81" s="60" t="s">
        <v>218</v>
      </c>
      <c r="N81" s="60" t="s">
        <v>219</v>
      </c>
      <c r="O81" s="60" t="s">
        <v>220</v>
      </c>
      <c r="P81" s="60" t="s">
        <v>221</v>
      </c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</row>
    <row r="82" spans="1:59" ht="14.25" customHeight="1" outlineLevel="1">
      <c r="A82" s="16"/>
      <c r="B82" s="50"/>
      <c r="C82" s="17">
        <v>1</v>
      </c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8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</row>
    <row r="83" spans="1:59" ht="14.25" customHeight="1" outlineLevel="1">
      <c r="A83" s="16"/>
      <c r="B83" s="50"/>
      <c r="C83" s="17">
        <v>2</v>
      </c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8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</row>
    <row r="84" spans="1:59" ht="14.25" customHeight="1" outlineLevel="1">
      <c r="A84" s="16"/>
      <c r="B84" s="50"/>
      <c r="C84" s="17">
        <v>3</v>
      </c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</row>
    <row r="85" spans="1:59" ht="14.25" customHeight="1" outlineLevel="1">
      <c r="A85" s="16"/>
      <c r="B85" s="50"/>
      <c r="C85" s="17">
        <v>4</v>
      </c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</row>
    <row r="86" spans="1:59" ht="14.25" customHeight="1" outlineLevel="1">
      <c r="A86" s="16"/>
      <c r="B86" s="50"/>
      <c r="C86" s="17">
        <v>5</v>
      </c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</row>
    <row r="87" spans="1:59" ht="14.25" customHeight="1" outlineLevel="1">
      <c r="A87" s="16"/>
      <c r="B87" s="50"/>
      <c r="C87" s="17">
        <v>6</v>
      </c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</row>
    <row r="88" spans="1:59" ht="14.25" customHeight="1" outlineLevel="1">
      <c r="A88" s="16"/>
      <c r="B88" s="50"/>
      <c r="C88" s="17">
        <v>7</v>
      </c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</row>
    <row r="89" spans="1:59" ht="14.25" customHeight="1" outlineLevel="1">
      <c r="A89" s="16"/>
      <c r="B89" s="50"/>
      <c r="C89" s="17">
        <v>8</v>
      </c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</row>
    <row r="90" spans="1:59" ht="14.25" customHeight="1" outlineLevel="1">
      <c r="A90" s="16"/>
      <c r="B90" s="50"/>
      <c r="C90" s="17" t="s">
        <v>222</v>
      </c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</row>
    <row r="91" spans="1:59" ht="14.25" customHeight="1" outlineLevel="1">
      <c r="A91" s="22"/>
      <c r="B91" s="58"/>
      <c r="C91" s="58"/>
      <c r="D91" s="15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</row>
    <row r="92" spans="1:59" ht="16.5" customHeight="1" outlineLevel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</row>
    <row r="93" spans="1:59" ht="15.75" customHeight="1">
      <c r="A93" s="119" t="s">
        <v>94</v>
      </c>
      <c r="B93" s="119"/>
      <c r="C93" s="119" t="s">
        <v>223</v>
      </c>
      <c r="D93" s="120" t="s">
        <v>224</v>
      </c>
      <c r="E93" s="121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</row>
    <row r="94" spans="1:59" ht="16.5" customHeight="1" outlineLevel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</row>
    <row r="95" spans="1:59" ht="16.5" customHeight="1" outlineLevel="1">
      <c r="A95" s="22" t="s">
        <v>67</v>
      </c>
      <c r="B95" s="15"/>
      <c r="C95" s="15" t="s">
        <v>225</v>
      </c>
      <c r="D95" s="124"/>
      <c r="E95" s="124"/>
      <c r="F95" s="626">
        <v>3515.2000000000003</v>
      </c>
      <c r="G95" s="626">
        <v>3200.5</v>
      </c>
      <c r="H95" s="626">
        <v>3054.3999999999996</v>
      </c>
      <c r="I95" s="626">
        <v>2721.6</v>
      </c>
      <c r="J95" s="626">
        <v>3053.5</v>
      </c>
      <c r="K95" s="626">
        <v>2967.2999999999997</v>
      </c>
      <c r="L95" s="626">
        <v>2929.3999999999996</v>
      </c>
      <c r="M95" s="124"/>
      <c r="N95" s="124"/>
      <c r="O95" s="124"/>
      <c r="P95" s="124"/>
      <c r="Q95" s="124"/>
      <c r="R95" s="124"/>
      <c r="S95" s="125" t="s">
        <v>226</v>
      </c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</row>
    <row r="96" spans="1:59" ht="15.75" customHeight="1" outlineLevel="1">
      <c r="A96" s="124"/>
      <c r="B96" s="16"/>
      <c r="C96" s="60" t="s">
        <v>10</v>
      </c>
      <c r="D96" s="60" t="s">
        <v>12</v>
      </c>
      <c r="E96" s="60" t="s">
        <v>26</v>
      </c>
      <c r="F96" s="627">
        <v>2017</v>
      </c>
      <c r="G96" s="627">
        <v>2018</v>
      </c>
      <c r="H96" s="627">
        <v>2019</v>
      </c>
      <c r="I96" s="627">
        <v>2020</v>
      </c>
      <c r="J96" s="627">
        <v>2021</v>
      </c>
      <c r="K96" s="627">
        <v>2022</v>
      </c>
      <c r="L96" s="627">
        <v>2023</v>
      </c>
      <c r="M96" s="124"/>
      <c r="N96" s="124"/>
      <c r="O96" s="124"/>
      <c r="P96" s="124"/>
      <c r="Q96" s="124"/>
      <c r="R96" s="124"/>
      <c r="S96" s="125">
        <v>2017</v>
      </c>
      <c r="T96" s="125">
        <v>2018</v>
      </c>
      <c r="U96" s="125">
        <v>2019</v>
      </c>
      <c r="V96" s="125">
        <v>2020</v>
      </c>
      <c r="W96" s="125">
        <v>2021</v>
      </c>
      <c r="X96" s="125">
        <v>2022</v>
      </c>
      <c r="Y96" s="125">
        <v>2023</v>
      </c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</row>
    <row r="97" spans="1:59" ht="15.75" customHeight="1" outlineLevel="1">
      <c r="A97" s="124"/>
      <c r="B97" s="50"/>
      <c r="C97" s="17">
        <v>1</v>
      </c>
      <c r="D97" s="126" t="s">
        <v>227</v>
      </c>
      <c r="E97" s="17" t="s">
        <v>228</v>
      </c>
      <c r="F97" s="628">
        <v>343.74700000000001</v>
      </c>
      <c r="G97" s="628">
        <v>341.24</v>
      </c>
      <c r="H97" s="628">
        <v>329.084</v>
      </c>
      <c r="I97" s="628">
        <v>254.983</v>
      </c>
      <c r="J97" s="628">
        <v>301.53199999999998</v>
      </c>
      <c r="K97" s="628">
        <v>273.55900000000003</v>
      </c>
      <c r="L97" s="628">
        <v>158.45400000000001</v>
      </c>
      <c r="M97" s="124"/>
      <c r="N97" s="124"/>
      <c r="O97" s="124"/>
      <c r="P97" s="124"/>
      <c r="Q97" s="124"/>
      <c r="R97" s="124" t="s">
        <v>229</v>
      </c>
      <c r="S97" s="128">
        <v>343.74700000000001</v>
      </c>
      <c r="T97" s="128">
        <v>341.24</v>
      </c>
      <c r="U97" s="128">
        <v>329.084</v>
      </c>
      <c r="V97" s="128">
        <v>254.983</v>
      </c>
      <c r="W97" s="128">
        <v>301.53199999999998</v>
      </c>
      <c r="X97" s="128">
        <v>273.55900000000003</v>
      </c>
      <c r="Y97" s="128">
        <v>158.45400000000001</v>
      </c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</row>
    <row r="98" spans="1:59" ht="15.75" customHeight="1" outlineLevel="1">
      <c r="A98" s="124"/>
      <c r="B98" s="50"/>
      <c r="C98" s="17">
        <v>2</v>
      </c>
      <c r="D98" s="126" t="s">
        <v>230</v>
      </c>
      <c r="E98" s="17" t="s">
        <v>231</v>
      </c>
      <c r="F98" s="628">
        <v>2.0430000000000001</v>
      </c>
      <c r="G98" s="628">
        <v>2.4580000000000002</v>
      </c>
      <c r="H98" s="628">
        <v>2.2010000000000001</v>
      </c>
      <c r="I98" s="628">
        <v>1.407</v>
      </c>
      <c r="J98" s="628">
        <v>3.05</v>
      </c>
      <c r="K98" s="628">
        <v>0.97299999999999998</v>
      </c>
      <c r="L98" s="628">
        <v>0.14199999999999999</v>
      </c>
      <c r="M98" s="129"/>
      <c r="N98" s="124"/>
      <c r="O98" s="21"/>
      <c r="P98" s="16"/>
      <c r="Q98" s="124"/>
      <c r="R98" s="124" t="s">
        <v>232</v>
      </c>
      <c r="S98" s="128">
        <v>381.72399999999999</v>
      </c>
      <c r="T98" s="128">
        <v>344.60599999999999</v>
      </c>
      <c r="U98" s="128">
        <v>356.46800000000002</v>
      </c>
      <c r="V98" s="128">
        <v>294.61700000000002</v>
      </c>
      <c r="W98" s="128">
        <v>358.66800000000001</v>
      </c>
      <c r="X98" s="128">
        <v>296.88799999999998</v>
      </c>
      <c r="Y98" s="128">
        <v>147.69399999999999</v>
      </c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</row>
    <row r="99" spans="1:59" ht="15.75" customHeight="1" outlineLevel="1">
      <c r="A99" s="124"/>
      <c r="B99" s="50"/>
      <c r="C99" s="17">
        <v>3</v>
      </c>
      <c r="D99" s="126" t="s">
        <v>233</v>
      </c>
      <c r="E99" s="130" t="s">
        <v>5</v>
      </c>
      <c r="F99" s="629" t="s">
        <v>5</v>
      </c>
      <c r="G99" s="629" t="s">
        <v>5</v>
      </c>
      <c r="H99" s="629" t="s">
        <v>5</v>
      </c>
      <c r="I99" s="629" t="s">
        <v>5</v>
      </c>
      <c r="J99" s="629" t="s">
        <v>5</v>
      </c>
      <c r="K99" s="629" t="s">
        <v>5</v>
      </c>
      <c r="L99" s="629" t="s">
        <v>5</v>
      </c>
      <c r="M99" s="129"/>
      <c r="N99" s="124"/>
      <c r="O99" s="124"/>
      <c r="P99" s="124"/>
      <c r="Q99" s="124"/>
      <c r="R99" s="124" t="s">
        <v>234</v>
      </c>
      <c r="S99" s="128">
        <v>497</v>
      </c>
      <c r="T99" s="128">
        <v>459.94799999999998</v>
      </c>
      <c r="U99" s="128">
        <v>369.80399999999997</v>
      </c>
      <c r="V99" s="128">
        <v>356.33100000000002</v>
      </c>
      <c r="W99" s="128">
        <v>509.02</v>
      </c>
      <c r="X99" s="128">
        <v>433.59199999999998</v>
      </c>
      <c r="Y99" s="128">
        <v>321.935</v>
      </c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</row>
    <row r="100" spans="1:59" ht="15.75" customHeight="1" outlineLevel="2">
      <c r="A100" s="124"/>
      <c r="B100" s="132"/>
      <c r="C100" s="133"/>
      <c r="D100" s="134" t="s">
        <v>235</v>
      </c>
      <c r="E100" s="130" t="s">
        <v>236</v>
      </c>
      <c r="F100" s="629"/>
      <c r="G100" s="629"/>
      <c r="H100" s="629"/>
      <c r="I100" s="629"/>
      <c r="J100" s="629"/>
      <c r="K100" s="629"/>
      <c r="L100" s="629"/>
      <c r="M100" s="129"/>
      <c r="N100" s="124"/>
      <c r="O100" s="124"/>
      <c r="P100" s="124"/>
      <c r="Q100" s="124"/>
      <c r="R100" s="124"/>
      <c r="S100" s="125"/>
      <c r="T100" s="125"/>
      <c r="U100" s="125"/>
      <c r="V100" s="125"/>
      <c r="W100" s="125"/>
      <c r="X100" s="125"/>
      <c r="Y100" s="125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</row>
    <row r="101" spans="1:59" ht="15.75" customHeight="1" outlineLevel="2">
      <c r="A101" s="124"/>
      <c r="B101" s="132"/>
      <c r="C101" s="133"/>
      <c r="D101" s="134" t="s">
        <v>237</v>
      </c>
      <c r="E101" s="130" t="s">
        <v>236</v>
      </c>
      <c r="F101" s="629"/>
      <c r="G101" s="629"/>
      <c r="H101" s="629"/>
      <c r="I101" s="629"/>
      <c r="J101" s="629"/>
      <c r="K101" s="629"/>
      <c r="L101" s="629"/>
      <c r="M101" s="129"/>
      <c r="N101" s="124"/>
      <c r="O101" s="124"/>
      <c r="P101" s="124"/>
      <c r="Q101" s="124"/>
      <c r="R101" s="124"/>
      <c r="S101" s="125"/>
      <c r="T101" s="125"/>
      <c r="U101" s="125"/>
      <c r="V101" s="125"/>
      <c r="W101" s="125"/>
      <c r="X101" s="125"/>
      <c r="Y101" s="125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</row>
    <row r="102" spans="1:59" ht="15.75" customHeight="1" outlineLevel="2">
      <c r="A102" s="124"/>
      <c r="B102" s="132"/>
      <c r="C102" s="133"/>
      <c r="D102" s="134" t="s">
        <v>238</v>
      </c>
      <c r="E102" s="130" t="s">
        <v>236</v>
      </c>
      <c r="F102" s="629"/>
      <c r="G102" s="629"/>
      <c r="H102" s="629"/>
      <c r="I102" s="629"/>
      <c r="J102" s="629"/>
      <c r="K102" s="629"/>
      <c r="L102" s="629"/>
      <c r="M102" s="129"/>
      <c r="N102" s="124"/>
      <c r="O102" s="124"/>
      <c r="P102" s="124"/>
      <c r="Q102" s="124"/>
      <c r="R102" s="124"/>
      <c r="S102" s="125"/>
      <c r="T102" s="125"/>
      <c r="U102" s="125"/>
      <c r="V102" s="125"/>
      <c r="W102" s="125"/>
      <c r="X102" s="125"/>
      <c r="Y102" s="125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</row>
    <row r="103" spans="1:59" ht="15.75" customHeight="1" outlineLevel="2">
      <c r="A103" s="124"/>
      <c r="B103" s="132"/>
      <c r="C103" s="133"/>
      <c r="D103" s="134" t="s">
        <v>239</v>
      </c>
      <c r="E103" s="130" t="s">
        <v>236</v>
      </c>
      <c r="F103" s="629"/>
      <c r="G103" s="629"/>
      <c r="H103" s="629"/>
      <c r="I103" s="629"/>
      <c r="J103" s="629"/>
      <c r="K103" s="629"/>
      <c r="L103" s="629"/>
      <c r="M103" s="129"/>
      <c r="N103" s="124"/>
      <c r="O103" s="124"/>
      <c r="P103" s="124"/>
      <c r="Q103" s="124"/>
      <c r="R103" s="124"/>
      <c r="S103" s="125"/>
      <c r="T103" s="125"/>
      <c r="U103" s="125"/>
      <c r="V103" s="125"/>
      <c r="W103" s="125"/>
      <c r="X103" s="125"/>
      <c r="Y103" s="125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</row>
    <row r="104" spans="1:59" ht="15.75" customHeight="1" outlineLevel="2">
      <c r="A104" s="124"/>
      <c r="B104" s="132"/>
      <c r="C104" s="133"/>
      <c r="D104" s="134" t="s">
        <v>240</v>
      </c>
      <c r="E104" s="130" t="s">
        <v>236</v>
      </c>
      <c r="F104" s="629"/>
      <c r="G104" s="629"/>
      <c r="H104" s="629"/>
      <c r="I104" s="629"/>
      <c r="J104" s="629"/>
      <c r="K104" s="629"/>
      <c r="L104" s="629"/>
      <c r="M104" s="129"/>
      <c r="N104" s="124"/>
      <c r="O104" s="124"/>
      <c r="P104" s="124"/>
      <c r="Q104" s="124"/>
      <c r="R104" s="124"/>
      <c r="S104" s="125"/>
      <c r="T104" s="125"/>
      <c r="U104" s="125"/>
      <c r="V104" s="125"/>
      <c r="W104" s="125"/>
      <c r="X104" s="125"/>
      <c r="Y104" s="125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</row>
    <row r="105" spans="1:59" ht="15.75" customHeight="1" outlineLevel="2">
      <c r="A105" s="124"/>
      <c r="B105" s="132"/>
      <c r="C105" s="133"/>
      <c r="D105" s="134" t="s">
        <v>241</v>
      </c>
      <c r="E105" s="130" t="s">
        <v>236</v>
      </c>
      <c r="F105" s="629"/>
      <c r="G105" s="629"/>
      <c r="H105" s="629"/>
      <c r="I105" s="629"/>
      <c r="J105" s="629"/>
      <c r="K105" s="629"/>
      <c r="L105" s="629"/>
      <c r="M105" s="124"/>
      <c r="N105" s="124"/>
      <c r="O105" s="124"/>
      <c r="P105" s="124"/>
      <c r="Q105" s="124"/>
      <c r="R105" s="124"/>
      <c r="S105" s="125"/>
      <c r="T105" s="125"/>
      <c r="U105" s="125"/>
      <c r="V105" s="125"/>
      <c r="W105" s="125"/>
      <c r="X105" s="125"/>
      <c r="Y105" s="125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</row>
    <row r="106" spans="1:59" ht="15.75" customHeight="1" outlineLevel="2">
      <c r="A106" s="124"/>
      <c r="B106" s="132"/>
      <c r="C106" s="133"/>
      <c r="D106" s="134" t="s">
        <v>242</v>
      </c>
      <c r="E106" s="130" t="s">
        <v>236</v>
      </c>
      <c r="F106" s="629"/>
      <c r="G106" s="629"/>
      <c r="H106" s="629"/>
      <c r="I106" s="629"/>
      <c r="J106" s="629"/>
      <c r="K106" s="629"/>
      <c r="L106" s="629"/>
      <c r="M106" s="124"/>
      <c r="N106" s="124"/>
      <c r="O106" s="124"/>
      <c r="P106" s="124"/>
      <c r="Q106" s="124"/>
      <c r="R106" s="124"/>
      <c r="S106" s="125"/>
      <c r="T106" s="125"/>
      <c r="U106" s="125"/>
      <c r="V106" s="125"/>
      <c r="W106" s="125"/>
      <c r="X106" s="125"/>
      <c r="Y106" s="125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</row>
    <row r="107" spans="1:59" ht="15.75" customHeight="1" outlineLevel="2">
      <c r="A107" s="124"/>
      <c r="B107" s="132"/>
      <c r="C107" s="133"/>
      <c r="D107" s="134" t="s">
        <v>243</v>
      </c>
      <c r="E107" s="130" t="s">
        <v>236</v>
      </c>
      <c r="F107" s="629"/>
      <c r="G107" s="629"/>
      <c r="H107" s="629"/>
      <c r="I107" s="629"/>
      <c r="J107" s="629"/>
      <c r="K107" s="629"/>
      <c r="L107" s="629"/>
      <c r="M107" s="124"/>
      <c r="N107" s="124"/>
      <c r="O107" s="124"/>
      <c r="P107" s="124"/>
      <c r="Q107" s="124"/>
      <c r="R107" s="124"/>
      <c r="S107" s="125"/>
      <c r="T107" s="125"/>
      <c r="U107" s="125"/>
      <c r="V107" s="125"/>
      <c r="W107" s="125"/>
      <c r="X107" s="125"/>
      <c r="Y107" s="125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</row>
    <row r="108" spans="1:59" ht="15.75" customHeight="1" outlineLevel="2">
      <c r="A108" s="124"/>
      <c r="B108" s="132"/>
      <c r="C108" s="133"/>
      <c r="D108" s="134" t="s">
        <v>244</v>
      </c>
      <c r="E108" s="130" t="s">
        <v>236</v>
      </c>
      <c r="F108" s="629"/>
      <c r="G108" s="629"/>
      <c r="H108" s="629"/>
      <c r="I108" s="629"/>
      <c r="J108" s="629"/>
      <c r="K108" s="629"/>
      <c r="L108" s="629"/>
      <c r="M108" s="124"/>
      <c r="N108" s="124"/>
      <c r="O108" s="124"/>
      <c r="P108" s="124"/>
      <c r="Q108" s="124"/>
      <c r="R108" s="124"/>
      <c r="S108" s="125"/>
      <c r="T108" s="125"/>
      <c r="U108" s="125"/>
      <c r="V108" s="125"/>
      <c r="W108" s="125"/>
      <c r="X108" s="125"/>
      <c r="Y108" s="125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</row>
    <row r="109" spans="1:59" ht="15.75" customHeight="1" outlineLevel="1">
      <c r="A109" s="124"/>
      <c r="B109" s="50"/>
      <c r="C109" s="17"/>
      <c r="D109" s="135" t="s">
        <v>245</v>
      </c>
      <c r="E109" s="136" t="s">
        <v>246</v>
      </c>
      <c r="F109" s="630">
        <f t="shared" ref="F109:J109" si="9">G109*F95/$K$95</f>
        <v>5.4621220021886324E-2</v>
      </c>
      <c r="G109" s="630">
        <f t="shared" si="9"/>
        <v>4.61076314778514E-2</v>
      </c>
      <c r="H109" s="630">
        <f t="shared" si="9"/>
        <v>4.2748062766514119E-2</v>
      </c>
      <c r="I109" s="630">
        <f t="shared" si="9"/>
        <v>4.1529048797497824E-2</v>
      </c>
      <c r="J109" s="630">
        <f t="shared" si="9"/>
        <v>4.5278199036160816E-2</v>
      </c>
      <c r="K109" s="631">
        <v>4.3999999999999997E-2</v>
      </c>
      <c r="L109" s="632">
        <v>4.3999999999999997E-2</v>
      </c>
      <c r="M109" s="124"/>
      <c r="N109" s="124"/>
      <c r="O109" s="124"/>
      <c r="P109" s="124"/>
      <c r="Q109" s="124"/>
      <c r="R109" s="124" t="s">
        <v>247</v>
      </c>
      <c r="S109" s="128">
        <v>33.908000000000001</v>
      </c>
      <c r="T109" s="128">
        <v>28.919</v>
      </c>
      <c r="U109" s="128">
        <v>30.971</v>
      </c>
      <c r="V109" s="128">
        <v>29.702000000000002</v>
      </c>
      <c r="W109" s="128">
        <v>27.303000000000001</v>
      </c>
      <c r="X109" s="128">
        <v>30.062999999999999</v>
      </c>
      <c r="Y109" s="128">
        <v>49.844000000000001</v>
      </c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</row>
    <row r="110" spans="1:59" ht="15.75" customHeight="1" outlineLevel="1">
      <c r="A110" s="124"/>
      <c r="B110" s="50"/>
      <c r="C110" s="17">
        <v>4</v>
      </c>
      <c r="D110" s="126" t="s">
        <v>248</v>
      </c>
      <c r="E110" s="130" t="s">
        <v>5</v>
      </c>
      <c r="F110" s="131" t="s">
        <v>5</v>
      </c>
      <c r="G110" s="131" t="s">
        <v>5</v>
      </c>
      <c r="H110" s="131" t="s">
        <v>5</v>
      </c>
      <c r="I110" s="131" t="s">
        <v>5</v>
      </c>
      <c r="J110" s="131" t="s">
        <v>5</v>
      </c>
      <c r="K110" s="131" t="s">
        <v>5</v>
      </c>
      <c r="L110" s="131" t="s">
        <v>5</v>
      </c>
      <c r="M110" s="124"/>
      <c r="N110" s="124"/>
      <c r="O110" s="124"/>
      <c r="P110" s="124"/>
      <c r="Q110" s="124"/>
      <c r="R110" s="124" t="s">
        <v>249</v>
      </c>
      <c r="S110" s="128">
        <v>66.319999999999993</v>
      </c>
      <c r="T110" s="128">
        <v>61.323</v>
      </c>
      <c r="U110" s="128">
        <v>59</v>
      </c>
      <c r="V110" s="128">
        <v>60.584000000000003</v>
      </c>
      <c r="W110" s="128">
        <v>55.13</v>
      </c>
      <c r="X110" s="128">
        <v>40.985999999999997</v>
      </c>
      <c r="Y110" s="128">
        <v>41.692</v>
      </c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</row>
    <row r="111" spans="1:59" ht="15.75" customHeight="1" outlineLevel="2">
      <c r="A111" s="124"/>
      <c r="B111" s="50"/>
      <c r="C111" s="17"/>
      <c r="D111" s="134" t="s">
        <v>250</v>
      </c>
      <c r="E111" s="130" t="s">
        <v>236</v>
      </c>
      <c r="F111" s="131"/>
      <c r="G111" s="131"/>
      <c r="H111" s="131"/>
      <c r="I111" s="131"/>
      <c r="J111" s="131"/>
      <c r="K111" s="131"/>
      <c r="L111" s="131"/>
      <c r="M111" s="124"/>
      <c r="N111" s="124"/>
      <c r="O111" s="124"/>
      <c r="P111" s="124"/>
      <c r="Q111" s="124"/>
      <c r="R111" s="124"/>
      <c r="S111" s="125"/>
      <c r="T111" s="125"/>
      <c r="U111" s="125"/>
      <c r="V111" s="125"/>
      <c r="W111" s="125"/>
      <c r="X111" s="125"/>
      <c r="Y111" s="125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</row>
    <row r="112" spans="1:59" ht="15.75" customHeight="1" outlineLevel="2">
      <c r="A112" s="124"/>
      <c r="B112" s="50"/>
      <c r="C112" s="17"/>
      <c r="D112" s="134" t="s">
        <v>251</v>
      </c>
      <c r="E112" s="130" t="s">
        <v>236</v>
      </c>
      <c r="F112" s="131"/>
      <c r="G112" s="131"/>
      <c r="H112" s="131"/>
      <c r="I112" s="131"/>
      <c r="J112" s="131"/>
      <c r="K112" s="131"/>
      <c r="L112" s="131"/>
      <c r="M112" s="124"/>
      <c r="N112" s="124"/>
      <c r="O112" s="124"/>
      <c r="P112" s="124"/>
      <c r="Q112" s="124"/>
      <c r="R112" s="124"/>
      <c r="S112" s="125"/>
      <c r="T112" s="125"/>
      <c r="U112" s="125"/>
      <c r="V112" s="125"/>
      <c r="W112" s="125"/>
      <c r="X112" s="125"/>
      <c r="Y112" s="125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</row>
    <row r="113" spans="1:59" ht="15.75" customHeight="1" outlineLevel="2">
      <c r="A113" s="124"/>
      <c r="B113" s="50"/>
      <c r="C113" s="17"/>
      <c r="D113" s="134" t="s">
        <v>252</v>
      </c>
      <c r="E113" s="130" t="s">
        <v>236</v>
      </c>
      <c r="F113" s="131"/>
      <c r="G113" s="131"/>
      <c r="H113" s="131"/>
      <c r="I113" s="131"/>
      <c r="J113" s="131"/>
      <c r="K113" s="131"/>
      <c r="L113" s="131"/>
      <c r="M113" s="124"/>
      <c r="N113" s="124"/>
      <c r="O113" s="124"/>
      <c r="P113" s="124"/>
      <c r="Q113" s="124"/>
      <c r="R113" s="124"/>
      <c r="S113" s="125"/>
      <c r="T113" s="125"/>
      <c r="U113" s="125"/>
      <c r="V113" s="125"/>
      <c r="W113" s="125"/>
      <c r="X113" s="125"/>
      <c r="Y113" s="125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</row>
    <row r="114" spans="1:59" ht="15.75" customHeight="1" outlineLevel="2">
      <c r="A114" s="124"/>
      <c r="B114" s="50"/>
      <c r="C114" s="17"/>
      <c r="D114" s="134" t="s">
        <v>253</v>
      </c>
      <c r="E114" s="130" t="s">
        <v>236</v>
      </c>
      <c r="F114" s="131"/>
      <c r="G114" s="131"/>
      <c r="H114" s="131"/>
      <c r="I114" s="131"/>
      <c r="J114" s="131"/>
      <c r="K114" s="131"/>
      <c r="L114" s="131"/>
      <c r="M114" s="124"/>
      <c r="N114" s="124"/>
      <c r="O114" s="124"/>
      <c r="P114" s="124"/>
      <c r="Q114" s="124"/>
      <c r="R114" s="124"/>
      <c r="S114" s="125"/>
      <c r="T114" s="125"/>
      <c r="U114" s="125"/>
      <c r="V114" s="125"/>
      <c r="W114" s="125"/>
      <c r="X114" s="125"/>
      <c r="Y114" s="125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</row>
    <row r="115" spans="1:59" ht="15.75" customHeight="1" outlineLevel="1">
      <c r="A115" s="124"/>
      <c r="B115" s="50"/>
      <c r="C115" s="17">
        <v>5</v>
      </c>
      <c r="D115" s="126" t="s">
        <v>254</v>
      </c>
      <c r="E115" s="130" t="s">
        <v>5</v>
      </c>
      <c r="F115" s="131" t="s">
        <v>5</v>
      </c>
      <c r="G115" s="131" t="s">
        <v>5</v>
      </c>
      <c r="H115" s="131" t="s">
        <v>5</v>
      </c>
      <c r="I115" s="131" t="s">
        <v>5</v>
      </c>
      <c r="J115" s="131" t="s">
        <v>5</v>
      </c>
      <c r="K115" s="131" t="s">
        <v>5</v>
      </c>
      <c r="L115" s="131" t="s">
        <v>5</v>
      </c>
      <c r="M115" s="124"/>
      <c r="N115" s="124"/>
      <c r="O115" s="124"/>
      <c r="P115" s="124"/>
      <c r="Q115" s="124"/>
      <c r="R115" s="124" t="s">
        <v>255</v>
      </c>
      <c r="S115" s="128">
        <v>2.4460000000000002</v>
      </c>
      <c r="T115" s="128">
        <v>14.500999999999999</v>
      </c>
      <c r="U115" s="128">
        <v>27.843</v>
      </c>
      <c r="V115" s="128">
        <v>24.71</v>
      </c>
      <c r="W115" s="128">
        <v>22.356999999999999</v>
      </c>
      <c r="X115" s="128">
        <v>22.981000000000002</v>
      </c>
      <c r="Y115" s="128">
        <v>20.503</v>
      </c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</row>
    <row r="116" spans="1:59" ht="15.75" customHeight="1" outlineLevel="2">
      <c r="A116" s="124"/>
      <c r="B116" s="50"/>
      <c r="C116" s="17"/>
      <c r="D116" s="134" t="s">
        <v>256</v>
      </c>
      <c r="E116" s="130" t="s">
        <v>236</v>
      </c>
      <c r="F116" s="131"/>
      <c r="G116" s="131"/>
      <c r="H116" s="131"/>
      <c r="I116" s="131"/>
      <c r="J116" s="131"/>
      <c r="K116" s="131"/>
      <c r="L116" s="131"/>
      <c r="M116" s="124"/>
      <c r="N116" s="124"/>
      <c r="O116" s="124"/>
      <c r="P116" s="124"/>
      <c r="Q116" s="124"/>
      <c r="R116" s="124"/>
      <c r="S116" s="125"/>
      <c r="T116" s="125"/>
      <c r="U116" s="125"/>
      <c r="V116" s="125"/>
      <c r="W116" s="125"/>
      <c r="X116" s="125"/>
      <c r="Y116" s="125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</row>
    <row r="117" spans="1:59" ht="15.75" customHeight="1" outlineLevel="2">
      <c r="A117" s="124"/>
      <c r="B117" s="50"/>
      <c r="C117" s="17"/>
      <c r="D117" s="134" t="s">
        <v>257</v>
      </c>
      <c r="E117" s="130" t="s">
        <v>236</v>
      </c>
      <c r="F117" s="131"/>
      <c r="G117" s="131"/>
      <c r="H117" s="131"/>
      <c r="I117" s="131"/>
      <c r="J117" s="131"/>
      <c r="K117" s="131"/>
      <c r="L117" s="131"/>
      <c r="M117" s="124"/>
      <c r="N117" s="124"/>
      <c r="O117" s="124"/>
      <c r="P117" s="124"/>
      <c r="Q117" s="124"/>
      <c r="R117" s="124"/>
      <c r="S117" s="125"/>
      <c r="T117" s="125"/>
      <c r="U117" s="125"/>
      <c r="V117" s="125"/>
      <c r="W117" s="125"/>
      <c r="X117" s="125"/>
      <c r="Y117" s="125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</row>
    <row r="118" spans="1:59" ht="15.75" customHeight="1" outlineLevel="2">
      <c r="A118" s="124"/>
      <c r="B118" s="50"/>
      <c r="C118" s="17"/>
      <c r="D118" s="134" t="s">
        <v>258</v>
      </c>
      <c r="E118" s="130" t="s">
        <v>236</v>
      </c>
      <c r="F118" s="131"/>
      <c r="G118" s="131"/>
      <c r="H118" s="131"/>
      <c r="I118" s="131"/>
      <c r="J118" s="131"/>
      <c r="K118" s="131"/>
      <c r="L118" s="131"/>
      <c r="M118" s="124"/>
      <c r="N118" s="124"/>
      <c r="O118" s="124"/>
      <c r="P118" s="124"/>
      <c r="Q118" s="124"/>
      <c r="R118" s="124"/>
      <c r="S118" s="125"/>
      <c r="T118" s="125"/>
      <c r="U118" s="125"/>
      <c r="V118" s="125"/>
      <c r="W118" s="125"/>
      <c r="X118" s="125"/>
      <c r="Y118" s="125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</row>
    <row r="119" spans="1:59" ht="15.75" customHeight="1" outlineLevel="2">
      <c r="A119" s="124"/>
      <c r="B119" s="50"/>
      <c r="C119" s="17"/>
      <c r="D119" s="134" t="s">
        <v>259</v>
      </c>
      <c r="E119" s="130" t="s">
        <v>236</v>
      </c>
      <c r="F119" s="131"/>
      <c r="G119" s="131"/>
      <c r="H119" s="131"/>
      <c r="I119" s="131"/>
      <c r="J119" s="131"/>
      <c r="K119" s="131"/>
      <c r="L119" s="131"/>
      <c r="M119" s="124"/>
      <c r="N119" s="124"/>
      <c r="O119" s="124"/>
      <c r="P119" s="124"/>
      <c r="Q119" s="124"/>
      <c r="R119" s="124"/>
      <c r="S119" s="125"/>
      <c r="T119" s="125"/>
      <c r="U119" s="125"/>
      <c r="V119" s="125"/>
      <c r="W119" s="125"/>
      <c r="X119" s="125"/>
      <c r="Y119" s="125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</row>
    <row r="120" spans="1:59" ht="15.75" customHeight="1" outlineLevel="2">
      <c r="A120" s="124"/>
      <c r="B120" s="50"/>
      <c r="C120" s="17"/>
      <c r="D120" s="134" t="s">
        <v>260</v>
      </c>
      <c r="E120" s="130" t="s">
        <v>236</v>
      </c>
      <c r="F120" s="131"/>
      <c r="G120" s="131"/>
      <c r="H120" s="131"/>
      <c r="I120" s="131"/>
      <c r="J120" s="131"/>
      <c r="K120" s="131"/>
      <c r="L120" s="131"/>
      <c r="M120" s="124"/>
      <c r="N120" s="124"/>
      <c r="O120" s="124"/>
      <c r="P120" s="124"/>
      <c r="Q120" s="124"/>
      <c r="R120" s="124"/>
      <c r="S120" s="125"/>
      <c r="T120" s="125"/>
      <c r="U120" s="125"/>
      <c r="V120" s="125"/>
      <c r="W120" s="125"/>
      <c r="X120" s="125"/>
      <c r="Y120" s="125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</row>
    <row r="121" spans="1:59" ht="15.75" customHeight="1" outlineLevel="2">
      <c r="A121" s="124"/>
      <c r="B121" s="50"/>
      <c r="C121" s="17"/>
      <c r="D121" s="134" t="s">
        <v>261</v>
      </c>
      <c r="E121" s="130" t="s">
        <v>236</v>
      </c>
      <c r="F121" s="131"/>
      <c r="G121" s="131"/>
      <c r="H121" s="131"/>
      <c r="I121" s="131"/>
      <c r="J121" s="131"/>
      <c r="K121" s="131"/>
      <c r="L121" s="131"/>
      <c r="M121" s="124"/>
      <c r="N121" s="124"/>
      <c r="O121" s="124"/>
      <c r="P121" s="124"/>
      <c r="Q121" s="124"/>
      <c r="R121" s="124"/>
      <c r="S121" s="125"/>
      <c r="T121" s="125"/>
      <c r="U121" s="125"/>
      <c r="V121" s="125"/>
      <c r="W121" s="125"/>
      <c r="X121" s="125"/>
      <c r="Y121" s="125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</row>
    <row r="122" spans="1:59" ht="15.75" customHeight="1" outlineLevel="1">
      <c r="A122" s="124"/>
      <c r="B122" s="50"/>
      <c r="C122" s="17">
        <v>6</v>
      </c>
      <c r="D122" s="126" t="s">
        <v>262</v>
      </c>
      <c r="E122" s="130" t="s">
        <v>5</v>
      </c>
      <c r="F122" s="131" t="s">
        <v>5</v>
      </c>
      <c r="G122" s="131" t="s">
        <v>5</v>
      </c>
      <c r="H122" s="131" t="s">
        <v>5</v>
      </c>
      <c r="I122" s="131" t="s">
        <v>5</v>
      </c>
      <c r="J122" s="131" t="s">
        <v>5</v>
      </c>
      <c r="K122" s="131" t="s">
        <v>5</v>
      </c>
      <c r="L122" s="131" t="s">
        <v>5</v>
      </c>
      <c r="M122" s="124"/>
      <c r="N122" s="124"/>
      <c r="O122" s="124"/>
      <c r="P122" s="124"/>
      <c r="Q122" s="124"/>
      <c r="R122" s="124" t="s">
        <v>263</v>
      </c>
      <c r="S122" s="45">
        <v>63.908000000000001</v>
      </c>
      <c r="T122" s="45">
        <v>51.076999999999998</v>
      </c>
      <c r="U122" s="45">
        <v>52.448999999999998</v>
      </c>
      <c r="V122" s="45">
        <v>55.856000000000002</v>
      </c>
      <c r="W122" s="45">
        <v>64.292000000000002</v>
      </c>
      <c r="X122" s="45">
        <v>65.766999999999996</v>
      </c>
      <c r="Y122" s="45">
        <v>50.155999999999999</v>
      </c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</row>
    <row r="123" spans="1:59" ht="15.75" customHeight="1" outlineLevel="2">
      <c r="A123" s="124"/>
      <c r="B123" s="132"/>
      <c r="C123" s="133"/>
      <c r="D123" s="134" t="s">
        <v>264</v>
      </c>
      <c r="E123" s="17" t="s">
        <v>236</v>
      </c>
      <c r="F123" s="131"/>
      <c r="G123" s="131"/>
      <c r="H123" s="131"/>
      <c r="I123" s="131"/>
      <c r="J123" s="131"/>
      <c r="K123" s="131"/>
      <c r="L123" s="131"/>
      <c r="M123" s="124"/>
      <c r="N123" s="124"/>
      <c r="O123" s="124"/>
      <c r="P123" s="124"/>
      <c r="Q123" s="124"/>
      <c r="R123" s="124"/>
      <c r="S123" s="125"/>
      <c r="T123" s="125"/>
      <c r="U123" s="125"/>
      <c r="V123" s="125"/>
      <c r="W123" s="125"/>
      <c r="X123" s="125"/>
      <c r="Y123" s="125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</row>
    <row r="124" spans="1:59" ht="15.75" customHeight="1" outlineLevel="2">
      <c r="A124" s="124"/>
      <c r="B124" s="132"/>
      <c r="C124" s="133"/>
      <c r="D124" s="134" t="s">
        <v>265</v>
      </c>
      <c r="E124" s="17" t="s">
        <v>236</v>
      </c>
      <c r="F124" s="131"/>
      <c r="G124" s="131"/>
      <c r="H124" s="131"/>
      <c r="I124" s="131"/>
      <c r="J124" s="131"/>
      <c r="K124" s="131"/>
      <c r="L124" s="131"/>
      <c r="M124" s="124"/>
      <c r="N124" s="124"/>
      <c r="O124" s="124"/>
      <c r="P124" s="124"/>
      <c r="Q124" s="124"/>
      <c r="R124" s="124"/>
      <c r="S124" s="125"/>
      <c r="T124" s="125"/>
      <c r="U124" s="125"/>
      <c r="V124" s="125"/>
      <c r="W124" s="125"/>
      <c r="X124" s="125"/>
      <c r="Y124" s="125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</row>
    <row r="125" spans="1:59" ht="15.75" customHeight="1" outlineLevel="1">
      <c r="A125" s="124"/>
      <c r="B125" s="50"/>
      <c r="C125" s="17">
        <v>7</v>
      </c>
      <c r="D125" s="126" t="s">
        <v>266</v>
      </c>
      <c r="E125" s="17" t="s">
        <v>267</v>
      </c>
      <c r="F125" s="131">
        <v>1652</v>
      </c>
      <c r="G125" s="131">
        <v>1405</v>
      </c>
      <c r="H125" s="131">
        <v>1506.722</v>
      </c>
      <c r="I125" s="131">
        <v>1138.098</v>
      </c>
      <c r="J125" s="131">
        <v>1395.0150000000001</v>
      </c>
      <c r="K125" s="131">
        <v>1513.1759999999999</v>
      </c>
      <c r="L125" s="131">
        <v>1238.6559999999999</v>
      </c>
      <c r="M125" s="124"/>
      <c r="N125" s="131"/>
      <c r="O125" s="124"/>
      <c r="P125" s="124"/>
      <c r="Q125" s="137"/>
      <c r="R125" s="138" t="s">
        <v>268</v>
      </c>
      <c r="S125" s="139">
        <f t="shared" ref="S125:Y125" si="10">SUM(S97:S122)</f>
        <v>1389.0529999999997</v>
      </c>
      <c r="T125" s="139">
        <f t="shared" si="10"/>
        <v>1301.614</v>
      </c>
      <c r="U125" s="139">
        <f t="shared" si="10"/>
        <v>1225.6190000000001</v>
      </c>
      <c r="V125" s="139">
        <f t="shared" si="10"/>
        <v>1076.7830000000001</v>
      </c>
      <c r="W125" s="139">
        <f t="shared" si="10"/>
        <v>1338.3020000000001</v>
      </c>
      <c r="X125" s="139">
        <f t="shared" si="10"/>
        <v>1163.8360000000002</v>
      </c>
      <c r="Y125" s="139">
        <f t="shared" si="10"/>
        <v>790.27800000000013</v>
      </c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</row>
    <row r="126" spans="1:59" ht="15.75" customHeight="1" outlineLevel="1">
      <c r="A126" s="124"/>
      <c r="B126" s="50"/>
      <c r="C126" s="17">
        <v>8</v>
      </c>
      <c r="D126" s="126" t="s">
        <v>269</v>
      </c>
      <c r="E126" s="17" t="s">
        <v>270</v>
      </c>
      <c r="F126" s="131"/>
      <c r="G126" s="131"/>
      <c r="H126" s="131"/>
      <c r="I126" s="131"/>
      <c r="J126" s="131"/>
      <c r="K126" s="131"/>
      <c r="L126" s="131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</row>
    <row r="127" spans="1:59" ht="16.5" customHeight="1" outlineLevel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</row>
    <row r="128" spans="1:59" ht="16.5" customHeight="1" outlineLevel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60" t="s">
        <v>271</v>
      </c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</row>
    <row r="129" spans="1:59" ht="15.75" customHeight="1" outlineLevel="1">
      <c r="A129" s="22" t="s">
        <v>272</v>
      </c>
      <c r="B129" s="15"/>
      <c r="C129" s="15" t="s">
        <v>273</v>
      </c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5">
        <v>2017</v>
      </c>
      <c r="T129" s="125">
        <v>2018</v>
      </c>
      <c r="U129" s="125">
        <v>2019</v>
      </c>
      <c r="V129" s="125">
        <v>2020</v>
      </c>
      <c r="W129" s="125">
        <v>2021</v>
      </c>
      <c r="X129" s="125">
        <v>2022</v>
      </c>
      <c r="Y129" s="125">
        <v>2023</v>
      </c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</row>
    <row r="130" spans="1:59" ht="15.75" customHeight="1" outlineLevel="1">
      <c r="A130" s="124"/>
      <c r="B130" s="16"/>
      <c r="C130" s="60" t="s">
        <v>10</v>
      </c>
      <c r="D130" s="60" t="s">
        <v>12</v>
      </c>
      <c r="E130" s="60" t="s">
        <v>26</v>
      </c>
      <c r="F130" s="60">
        <v>2017</v>
      </c>
      <c r="G130" s="60">
        <v>2018</v>
      </c>
      <c r="H130" s="60">
        <v>2019</v>
      </c>
      <c r="I130" s="60">
        <v>2020</v>
      </c>
      <c r="J130" s="60">
        <v>2021</v>
      </c>
      <c r="K130" s="60">
        <v>2022</v>
      </c>
      <c r="L130" s="60">
        <v>2023</v>
      </c>
      <c r="M130" s="124"/>
      <c r="N130" s="124"/>
      <c r="O130" s="124"/>
      <c r="P130" s="124"/>
      <c r="Q130" s="124"/>
      <c r="R130" s="124" t="s">
        <v>229</v>
      </c>
      <c r="S130" s="130">
        <v>1652</v>
      </c>
      <c r="T130" s="130">
        <v>1405</v>
      </c>
      <c r="U130" s="130">
        <v>1506.722</v>
      </c>
      <c r="V130" s="130">
        <v>1138.098</v>
      </c>
      <c r="W130" s="130">
        <v>1395.0150000000001</v>
      </c>
      <c r="X130" s="130">
        <v>1513.1759999999999</v>
      </c>
      <c r="Y130" s="130">
        <v>1238.6559999999999</v>
      </c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</row>
    <row r="131" spans="1:59" ht="15.75" customHeight="1" outlineLevel="1">
      <c r="A131" s="124"/>
      <c r="B131" s="50"/>
      <c r="C131" s="17">
        <v>1</v>
      </c>
      <c r="D131" s="140" t="s">
        <v>227</v>
      </c>
      <c r="E131" s="17" t="s">
        <v>228</v>
      </c>
      <c r="F131" s="136">
        <v>381.72399999999999</v>
      </c>
      <c r="G131" s="136">
        <v>344.60599999999999</v>
      </c>
      <c r="H131" s="136">
        <v>356.46800000000002</v>
      </c>
      <c r="I131" s="136">
        <v>294.61700000000002</v>
      </c>
      <c r="J131" s="136">
        <v>358.66800000000001</v>
      </c>
      <c r="K131" s="136">
        <v>296.88799999999998</v>
      </c>
      <c r="L131" s="136">
        <v>147.69399999999999</v>
      </c>
      <c r="M131" s="124"/>
      <c r="N131" s="141"/>
      <c r="O131" s="124"/>
      <c r="P131" s="124"/>
      <c r="Q131" s="124"/>
      <c r="R131" s="124" t="s">
        <v>232</v>
      </c>
      <c r="S131" s="128">
        <v>4013</v>
      </c>
      <c r="T131" s="128">
        <v>2885</v>
      </c>
      <c r="U131" s="128">
        <v>3640</v>
      </c>
      <c r="V131" s="128">
        <v>2494</v>
      </c>
      <c r="W131" s="128">
        <v>2178</v>
      </c>
      <c r="X131" s="128">
        <v>2208</v>
      </c>
      <c r="Y131" s="128">
        <v>1703</v>
      </c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</row>
    <row r="132" spans="1:59" ht="15.75" customHeight="1" outlineLevel="1">
      <c r="A132" s="124"/>
      <c r="B132" s="50"/>
      <c r="C132" s="17">
        <v>2</v>
      </c>
      <c r="D132" s="126" t="s">
        <v>230</v>
      </c>
      <c r="E132" s="17" t="s">
        <v>274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24"/>
      <c r="N132" s="141"/>
      <c r="O132" s="124"/>
      <c r="P132" s="124"/>
      <c r="Q132" s="124"/>
      <c r="R132" s="124" t="s">
        <v>234</v>
      </c>
      <c r="S132" s="128">
        <v>1785</v>
      </c>
      <c r="T132" s="128">
        <v>1851</v>
      </c>
      <c r="U132" s="128">
        <v>1871</v>
      </c>
      <c r="V132" s="128">
        <v>1328</v>
      </c>
      <c r="W132" s="128">
        <v>1341</v>
      </c>
      <c r="X132" s="128">
        <v>1079</v>
      </c>
      <c r="Y132" s="128">
        <v>1324</v>
      </c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</row>
    <row r="133" spans="1:59" ht="15.75" customHeight="1" outlineLevel="1">
      <c r="A133" s="124"/>
      <c r="B133" s="50"/>
      <c r="C133" s="17">
        <v>3</v>
      </c>
      <c r="D133" s="126" t="s">
        <v>233</v>
      </c>
      <c r="E133" s="130" t="s">
        <v>5</v>
      </c>
      <c r="F133" s="130" t="s">
        <v>5</v>
      </c>
      <c r="G133" s="130" t="s">
        <v>5</v>
      </c>
      <c r="H133" s="130" t="s">
        <v>5</v>
      </c>
      <c r="I133" s="130" t="s">
        <v>5</v>
      </c>
      <c r="J133" s="130" t="s">
        <v>5</v>
      </c>
      <c r="K133" s="130" t="s">
        <v>5</v>
      </c>
      <c r="L133" s="130" t="s">
        <v>5</v>
      </c>
      <c r="M133" s="124"/>
      <c r="N133" s="141"/>
      <c r="O133" s="124"/>
      <c r="P133" s="124"/>
      <c r="Q133" s="124"/>
      <c r="R133" s="124" t="s">
        <v>247</v>
      </c>
      <c r="S133" s="128">
        <v>181</v>
      </c>
      <c r="T133" s="128">
        <v>188</v>
      </c>
      <c r="U133" s="128">
        <v>173</v>
      </c>
      <c r="V133" s="128">
        <v>186</v>
      </c>
      <c r="W133" s="128">
        <v>175</v>
      </c>
      <c r="X133" s="128">
        <v>177</v>
      </c>
      <c r="Y133" s="128">
        <v>159</v>
      </c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</row>
    <row r="134" spans="1:59" ht="15.75" customHeight="1" outlineLevel="2">
      <c r="A134" s="124"/>
      <c r="B134" s="132"/>
      <c r="C134" s="133"/>
      <c r="D134" s="134" t="s">
        <v>235</v>
      </c>
      <c r="E134" s="130" t="s">
        <v>236</v>
      </c>
      <c r="F134" s="130"/>
      <c r="G134" s="130"/>
      <c r="H134" s="130"/>
      <c r="I134" s="130"/>
      <c r="J134" s="130"/>
      <c r="K134" s="130"/>
      <c r="L134" s="130"/>
      <c r="M134" s="124"/>
      <c r="N134" s="124"/>
      <c r="O134" s="124"/>
      <c r="P134" s="124"/>
      <c r="Q134" s="124"/>
      <c r="R134" s="124" t="s">
        <v>249</v>
      </c>
      <c r="S134" s="125"/>
      <c r="T134" s="125"/>
      <c r="U134" s="125"/>
      <c r="V134" s="125"/>
      <c r="W134" s="125"/>
      <c r="X134" s="125"/>
      <c r="Y134" s="125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</row>
    <row r="135" spans="1:59" ht="15.75" customHeight="1" outlineLevel="2">
      <c r="A135" s="124"/>
      <c r="B135" s="132"/>
      <c r="C135" s="133"/>
      <c r="D135" s="134" t="s">
        <v>237</v>
      </c>
      <c r="E135" s="130" t="s">
        <v>236</v>
      </c>
      <c r="F135" s="130"/>
      <c r="G135" s="130"/>
      <c r="H135" s="130"/>
      <c r="I135" s="130"/>
      <c r="J135" s="130"/>
      <c r="K135" s="130"/>
      <c r="L135" s="130"/>
      <c r="M135" s="124"/>
      <c r="N135" s="124"/>
      <c r="O135" s="124"/>
      <c r="P135" s="124"/>
      <c r="Q135" s="124"/>
      <c r="R135" s="124"/>
      <c r="S135" s="125"/>
      <c r="T135" s="125"/>
      <c r="U135" s="125"/>
      <c r="V135" s="125"/>
      <c r="W135" s="125"/>
      <c r="X135" s="125"/>
      <c r="Y135" s="125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</row>
    <row r="136" spans="1:59" ht="15.75" customHeight="1" outlineLevel="2">
      <c r="A136" s="124"/>
      <c r="B136" s="132"/>
      <c r="C136" s="133"/>
      <c r="D136" s="134" t="s">
        <v>238</v>
      </c>
      <c r="E136" s="130" t="s">
        <v>236</v>
      </c>
      <c r="F136" s="130"/>
      <c r="G136" s="130"/>
      <c r="H136" s="130"/>
      <c r="I136" s="130"/>
      <c r="J136" s="130"/>
      <c r="K136" s="130"/>
      <c r="L136" s="130"/>
      <c r="M136" s="124"/>
      <c r="N136" s="124"/>
      <c r="O136" s="124"/>
      <c r="P136" s="124"/>
      <c r="Q136" s="124"/>
      <c r="R136" s="124"/>
      <c r="S136" s="125"/>
      <c r="T136" s="125"/>
      <c r="U136" s="125"/>
      <c r="V136" s="125"/>
      <c r="W136" s="125"/>
      <c r="X136" s="125"/>
      <c r="Y136" s="125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</row>
    <row r="137" spans="1:59" ht="15.75" customHeight="1" outlineLevel="2">
      <c r="A137" s="124"/>
      <c r="B137" s="132"/>
      <c r="C137" s="133"/>
      <c r="D137" s="134" t="s">
        <v>239</v>
      </c>
      <c r="E137" s="130" t="s">
        <v>236</v>
      </c>
      <c r="F137" s="130"/>
      <c r="G137" s="130"/>
      <c r="H137" s="130"/>
      <c r="I137" s="130"/>
      <c r="J137" s="130"/>
      <c r="K137" s="130"/>
      <c r="L137" s="130"/>
      <c r="M137" s="124"/>
      <c r="N137" s="124"/>
      <c r="O137" s="124"/>
      <c r="P137" s="124"/>
      <c r="Q137" s="124"/>
      <c r="R137" s="124"/>
      <c r="S137" s="125"/>
      <c r="T137" s="125"/>
      <c r="U137" s="125"/>
      <c r="V137" s="125"/>
      <c r="W137" s="125"/>
      <c r="X137" s="125"/>
      <c r="Y137" s="125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</row>
    <row r="138" spans="1:59" ht="15.75" customHeight="1" outlineLevel="2">
      <c r="A138" s="124"/>
      <c r="B138" s="132"/>
      <c r="C138" s="133"/>
      <c r="D138" s="134" t="s">
        <v>240</v>
      </c>
      <c r="E138" s="130" t="s">
        <v>236</v>
      </c>
      <c r="F138" s="130"/>
      <c r="G138" s="130"/>
      <c r="H138" s="130"/>
      <c r="I138" s="130"/>
      <c r="J138" s="130"/>
      <c r="K138" s="130"/>
      <c r="L138" s="130"/>
      <c r="M138" s="124"/>
      <c r="N138" s="124"/>
      <c r="O138" s="124"/>
      <c r="P138" s="124"/>
      <c r="Q138" s="124"/>
      <c r="R138" s="124"/>
      <c r="S138" s="125"/>
      <c r="T138" s="125"/>
      <c r="U138" s="125"/>
      <c r="V138" s="125"/>
      <c r="W138" s="125"/>
      <c r="X138" s="125"/>
      <c r="Y138" s="125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</row>
    <row r="139" spans="1:59" ht="15.75" customHeight="1" outlineLevel="2">
      <c r="A139" s="124"/>
      <c r="B139" s="132"/>
      <c r="C139" s="133"/>
      <c r="D139" s="134" t="s">
        <v>241</v>
      </c>
      <c r="E139" s="130" t="s">
        <v>236</v>
      </c>
      <c r="F139" s="130"/>
      <c r="G139" s="130"/>
      <c r="H139" s="130"/>
      <c r="I139" s="130"/>
      <c r="J139" s="130"/>
      <c r="K139" s="130"/>
      <c r="L139" s="130"/>
      <c r="M139" s="124"/>
      <c r="N139" s="124"/>
      <c r="O139" s="124"/>
      <c r="P139" s="124"/>
      <c r="Q139" s="124"/>
      <c r="R139" s="124" t="s">
        <v>255</v>
      </c>
      <c r="S139" s="125"/>
      <c r="T139" s="125"/>
      <c r="U139" s="125"/>
      <c r="V139" s="125"/>
      <c r="W139" s="125"/>
      <c r="X139" s="125"/>
      <c r="Y139" s="125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</row>
    <row r="140" spans="1:59" ht="15.75" customHeight="1" outlineLevel="2">
      <c r="A140" s="124"/>
      <c r="B140" s="132"/>
      <c r="C140" s="133"/>
      <c r="D140" s="134" t="s">
        <v>242</v>
      </c>
      <c r="E140" s="130" t="s">
        <v>236</v>
      </c>
      <c r="F140" s="130"/>
      <c r="G140" s="130"/>
      <c r="H140" s="130"/>
      <c r="I140" s="130"/>
      <c r="J140" s="130"/>
      <c r="K140" s="130"/>
      <c r="L140" s="130"/>
      <c r="M140" s="124"/>
      <c r="N140" s="124"/>
      <c r="O140" s="124"/>
      <c r="P140" s="124"/>
      <c r="Q140" s="124"/>
      <c r="R140" s="124"/>
      <c r="S140" s="125"/>
      <c r="T140" s="125"/>
      <c r="U140" s="125"/>
      <c r="V140" s="125"/>
      <c r="W140" s="125"/>
      <c r="X140" s="125"/>
      <c r="Y140" s="125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</row>
    <row r="141" spans="1:59" ht="15.75" customHeight="1" outlineLevel="2">
      <c r="A141" s="124"/>
      <c r="B141" s="132"/>
      <c r="C141" s="133"/>
      <c r="D141" s="134" t="s">
        <v>243</v>
      </c>
      <c r="E141" s="130" t="s">
        <v>236</v>
      </c>
      <c r="F141" s="130"/>
      <c r="G141" s="130"/>
      <c r="H141" s="130"/>
      <c r="I141" s="130"/>
      <c r="J141" s="130"/>
      <c r="K141" s="130"/>
      <c r="L141" s="130"/>
      <c r="M141" s="124"/>
      <c r="N141" s="124"/>
      <c r="O141" s="124"/>
      <c r="P141" s="124"/>
      <c r="Q141" s="124"/>
      <c r="R141" s="124"/>
      <c r="S141" s="125"/>
      <c r="T141" s="125"/>
      <c r="U141" s="125"/>
      <c r="V141" s="125"/>
      <c r="W141" s="125"/>
      <c r="X141" s="125"/>
      <c r="Y141" s="125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</row>
    <row r="142" spans="1:59" ht="15.75" customHeight="1" outlineLevel="2">
      <c r="A142" s="124"/>
      <c r="B142" s="132"/>
      <c r="C142" s="133"/>
      <c r="D142" s="134" t="s">
        <v>244</v>
      </c>
      <c r="E142" s="130" t="s">
        <v>236</v>
      </c>
      <c r="F142" s="130"/>
      <c r="G142" s="130"/>
      <c r="H142" s="130"/>
      <c r="I142" s="130"/>
      <c r="J142" s="130"/>
      <c r="K142" s="130"/>
      <c r="L142" s="130"/>
      <c r="M142" s="124"/>
      <c r="N142" s="124"/>
      <c r="O142" s="124"/>
      <c r="P142" s="124"/>
      <c r="Q142" s="124"/>
      <c r="R142" s="124"/>
      <c r="S142" s="125"/>
      <c r="T142" s="125"/>
      <c r="U142" s="125"/>
      <c r="V142" s="125"/>
      <c r="W142" s="125"/>
      <c r="X142" s="125"/>
      <c r="Y142" s="125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</row>
    <row r="143" spans="1:59" ht="15.75" customHeight="1" outlineLevel="1">
      <c r="A143" s="124"/>
      <c r="B143" s="50"/>
      <c r="C143" s="17"/>
      <c r="D143" s="142" t="s">
        <v>245</v>
      </c>
      <c r="E143" s="136" t="s">
        <v>246</v>
      </c>
      <c r="F143" s="633">
        <v>0.11600000000000001</v>
      </c>
      <c r="G143" s="633">
        <v>0.11600000000000001</v>
      </c>
      <c r="H143" s="633">
        <v>0.115</v>
      </c>
      <c r="I143" s="633">
        <v>0.11700000000000001</v>
      </c>
      <c r="J143" s="633">
        <v>0.11600000000000001</v>
      </c>
      <c r="K143" s="143">
        <v>0.113</v>
      </c>
      <c r="L143" s="143">
        <v>8.3000000000000004E-2</v>
      </c>
      <c r="O143" s="124"/>
      <c r="P143" s="124"/>
      <c r="Q143" s="124"/>
      <c r="R143" s="124" t="s">
        <v>249</v>
      </c>
      <c r="S143" s="128">
        <v>833</v>
      </c>
      <c r="T143" s="128">
        <v>642</v>
      </c>
      <c r="U143" s="128">
        <v>717</v>
      </c>
      <c r="V143" s="128">
        <v>616</v>
      </c>
      <c r="W143" s="128">
        <v>843</v>
      </c>
      <c r="X143" s="128">
        <v>789</v>
      </c>
      <c r="Y143" s="128">
        <v>675</v>
      </c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</row>
    <row r="144" spans="1:59" ht="15.75" customHeight="1" outlineLevel="1">
      <c r="A144" s="124"/>
      <c r="B144" s="50"/>
      <c r="C144" s="17">
        <v>4</v>
      </c>
      <c r="D144" s="126" t="s">
        <v>248</v>
      </c>
      <c r="E144" s="130" t="s">
        <v>5</v>
      </c>
      <c r="F144" s="130" t="s">
        <v>5</v>
      </c>
      <c r="G144" s="130" t="s">
        <v>5</v>
      </c>
      <c r="H144" s="130" t="s">
        <v>5</v>
      </c>
      <c r="I144" s="130" t="s">
        <v>5</v>
      </c>
      <c r="J144" s="130" t="s">
        <v>5</v>
      </c>
      <c r="K144" s="130" t="s">
        <v>5</v>
      </c>
      <c r="L144" s="130" t="s">
        <v>5</v>
      </c>
      <c r="M144" s="124"/>
      <c r="N144" s="141"/>
      <c r="O144" s="124"/>
      <c r="P144" s="124"/>
      <c r="Q144" s="124"/>
      <c r="R144" s="124" t="s">
        <v>255</v>
      </c>
      <c r="S144" s="128">
        <v>150</v>
      </c>
      <c r="T144" s="128">
        <v>119</v>
      </c>
      <c r="U144" s="128">
        <v>108</v>
      </c>
      <c r="V144" s="128">
        <v>72</v>
      </c>
      <c r="W144" s="128">
        <v>107</v>
      </c>
      <c r="X144" s="128">
        <v>105</v>
      </c>
      <c r="Y144" s="128">
        <v>65</v>
      </c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</row>
    <row r="145" spans="1:59" ht="15.75" customHeight="1" outlineLevel="2">
      <c r="A145" s="124"/>
      <c r="B145" s="50"/>
      <c r="C145" s="17"/>
      <c r="D145" s="134" t="s">
        <v>250</v>
      </c>
      <c r="E145" s="130" t="s">
        <v>236</v>
      </c>
      <c r="F145" s="130"/>
      <c r="G145" s="130"/>
      <c r="H145" s="130"/>
      <c r="I145" s="130"/>
      <c r="J145" s="130"/>
      <c r="K145" s="130"/>
      <c r="L145" s="130"/>
      <c r="M145" s="124"/>
      <c r="N145" s="124"/>
      <c r="O145" s="124"/>
      <c r="P145" s="124"/>
      <c r="Q145" s="124"/>
      <c r="R145" s="124"/>
      <c r="S145" s="125"/>
      <c r="T145" s="125"/>
      <c r="U145" s="125"/>
      <c r="V145" s="125"/>
      <c r="W145" s="125"/>
      <c r="X145" s="125"/>
      <c r="Y145" s="125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</row>
    <row r="146" spans="1:59" ht="15.75" customHeight="1" outlineLevel="2">
      <c r="A146" s="124"/>
      <c r="B146" s="50"/>
      <c r="C146" s="17"/>
      <c r="D146" s="134" t="s">
        <v>251</v>
      </c>
      <c r="E146" s="130" t="s">
        <v>236</v>
      </c>
      <c r="F146" s="130"/>
      <c r="G146" s="130"/>
      <c r="H146" s="130"/>
      <c r="I146" s="130"/>
      <c r="J146" s="130"/>
      <c r="K146" s="130"/>
      <c r="L146" s="130"/>
      <c r="M146" s="124"/>
      <c r="N146" s="124"/>
      <c r="O146" s="124"/>
      <c r="P146" s="124"/>
      <c r="Q146" s="124"/>
      <c r="R146" s="124"/>
      <c r="S146" s="125"/>
      <c r="T146" s="125"/>
      <c r="U146" s="125"/>
      <c r="V146" s="125"/>
      <c r="W146" s="125"/>
      <c r="X146" s="125"/>
      <c r="Y146" s="125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</row>
    <row r="147" spans="1:59" ht="15.75" customHeight="1" outlineLevel="2">
      <c r="A147" s="124"/>
      <c r="B147" s="50"/>
      <c r="C147" s="17"/>
      <c r="D147" s="134" t="s">
        <v>252</v>
      </c>
      <c r="E147" s="130" t="s">
        <v>236</v>
      </c>
      <c r="F147" s="130"/>
      <c r="G147" s="130"/>
      <c r="H147" s="130"/>
      <c r="I147" s="130"/>
      <c r="J147" s="130"/>
      <c r="K147" s="130"/>
      <c r="L147" s="130"/>
      <c r="M147" s="124"/>
      <c r="N147" s="124"/>
      <c r="O147" s="124"/>
      <c r="P147" s="124"/>
      <c r="Q147" s="124"/>
      <c r="R147" s="124"/>
      <c r="S147" s="125"/>
      <c r="T147" s="125"/>
      <c r="U147" s="125"/>
      <c r="V147" s="125"/>
      <c r="W147" s="125"/>
      <c r="X147" s="125"/>
      <c r="Y147" s="125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</row>
    <row r="148" spans="1:59" ht="15.75" customHeight="1" outlineLevel="2">
      <c r="A148" s="124"/>
      <c r="B148" s="50"/>
      <c r="C148" s="17"/>
      <c r="D148" s="134" t="s">
        <v>253</v>
      </c>
      <c r="E148" s="130" t="s">
        <v>236</v>
      </c>
      <c r="F148" s="130"/>
      <c r="G148" s="130"/>
      <c r="H148" s="130"/>
      <c r="I148" s="130"/>
      <c r="J148" s="130"/>
      <c r="K148" s="130"/>
      <c r="L148" s="130"/>
      <c r="M148" s="124"/>
      <c r="N148" s="124"/>
      <c r="O148" s="124"/>
      <c r="P148" s="124"/>
      <c r="Q148" s="124"/>
      <c r="R148" s="124" t="s">
        <v>255</v>
      </c>
      <c r="S148" s="125"/>
      <c r="T148" s="125"/>
      <c r="U148" s="125"/>
      <c r="V148" s="125"/>
      <c r="W148" s="125"/>
      <c r="X148" s="125"/>
      <c r="Y148" s="125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</row>
    <row r="149" spans="1:59" ht="15.75" customHeight="1" outlineLevel="1">
      <c r="A149" s="124"/>
      <c r="B149" s="50"/>
      <c r="C149" s="17">
        <v>5</v>
      </c>
      <c r="D149" s="126" t="s">
        <v>254</v>
      </c>
      <c r="E149" s="130" t="s">
        <v>5</v>
      </c>
      <c r="F149" s="130" t="s">
        <v>5</v>
      </c>
      <c r="G149" s="130" t="s">
        <v>5</v>
      </c>
      <c r="H149" s="130" t="s">
        <v>5</v>
      </c>
      <c r="I149" s="130" t="s">
        <v>5</v>
      </c>
      <c r="J149" s="130" t="s">
        <v>5</v>
      </c>
      <c r="K149" s="130" t="s">
        <v>5</v>
      </c>
      <c r="L149" s="130" t="s">
        <v>5</v>
      </c>
      <c r="M149" s="124"/>
      <c r="N149" s="141"/>
      <c r="O149" s="124"/>
      <c r="P149" s="124"/>
      <c r="Q149" s="124"/>
      <c r="R149" s="124" t="s">
        <v>263</v>
      </c>
      <c r="S149" s="45">
        <v>398</v>
      </c>
      <c r="T149" s="45">
        <v>301</v>
      </c>
      <c r="U149" s="45">
        <v>316</v>
      </c>
      <c r="V149" s="45">
        <v>300</v>
      </c>
      <c r="W149" s="45">
        <v>402</v>
      </c>
      <c r="X149" s="45">
        <v>420</v>
      </c>
      <c r="Y149" s="45">
        <v>343</v>
      </c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</row>
    <row r="150" spans="1:59" ht="15.75" customHeight="1" outlineLevel="2">
      <c r="A150" s="124"/>
      <c r="B150" s="50"/>
      <c r="C150" s="17"/>
      <c r="D150" s="134" t="s">
        <v>256</v>
      </c>
      <c r="E150" s="130" t="s">
        <v>236</v>
      </c>
      <c r="F150" s="130"/>
      <c r="G150" s="130"/>
      <c r="H150" s="130"/>
      <c r="I150" s="130"/>
      <c r="J150" s="130"/>
      <c r="K150" s="130"/>
      <c r="L150" s="130"/>
      <c r="M150" s="124"/>
      <c r="N150" s="124"/>
      <c r="O150" s="124"/>
      <c r="P150" s="124"/>
      <c r="Q150" s="124"/>
      <c r="R150" s="124"/>
      <c r="S150" s="125"/>
      <c r="T150" s="125"/>
      <c r="U150" s="125"/>
      <c r="V150" s="125"/>
      <c r="W150" s="125"/>
      <c r="X150" s="125"/>
      <c r="Y150" s="125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</row>
    <row r="151" spans="1:59" ht="15.75" customHeight="1" outlineLevel="2">
      <c r="A151" s="124"/>
      <c r="B151" s="50"/>
      <c r="C151" s="17"/>
      <c r="D151" s="134" t="s">
        <v>257</v>
      </c>
      <c r="E151" s="130" t="s">
        <v>236</v>
      </c>
      <c r="F151" s="130"/>
      <c r="G151" s="130"/>
      <c r="H151" s="130"/>
      <c r="I151" s="130"/>
      <c r="J151" s="130"/>
      <c r="K151" s="130"/>
      <c r="L151" s="130"/>
      <c r="M151" s="124"/>
      <c r="N151" s="124"/>
      <c r="O151" s="124"/>
      <c r="P151" s="124"/>
      <c r="Q151" s="124"/>
      <c r="R151" s="124"/>
      <c r="S151" s="125"/>
      <c r="T151" s="125"/>
      <c r="U151" s="125"/>
      <c r="V151" s="125"/>
      <c r="W151" s="125"/>
      <c r="X151" s="125"/>
      <c r="Y151" s="125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</row>
    <row r="152" spans="1:59" ht="15.75" customHeight="1" outlineLevel="2">
      <c r="A152" s="124"/>
      <c r="B152" s="50"/>
      <c r="C152" s="17"/>
      <c r="D152" s="134" t="s">
        <v>258</v>
      </c>
      <c r="E152" s="130" t="s">
        <v>236</v>
      </c>
      <c r="F152" s="130"/>
      <c r="G152" s="130"/>
      <c r="H152" s="130"/>
      <c r="I152" s="130"/>
      <c r="J152" s="130"/>
      <c r="K152" s="130"/>
      <c r="L152" s="130"/>
      <c r="M152" s="124"/>
      <c r="N152" s="124"/>
      <c r="O152" s="124"/>
      <c r="P152" s="124"/>
      <c r="Q152" s="124"/>
      <c r="R152" s="124"/>
      <c r="S152" s="125"/>
      <c r="T152" s="125"/>
      <c r="U152" s="125"/>
      <c r="V152" s="125"/>
      <c r="W152" s="125"/>
      <c r="X152" s="125"/>
      <c r="Y152" s="125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</row>
    <row r="153" spans="1:59" ht="15.75" customHeight="1" outlineLevel="2">
      <c r="A153" s="124"/>
      <c r="B153" s="50"/>
      <c r="C153" s="17"/>
      <c r="D153" s="134" t="s">
        <v>259</v>
      </c>
      <c r="E153" s="130" t="s">
        <v>236</v>
      </c>
      <c r="F153" s="130"/>
      <c r="G153" s="130"/>
      <c r="H153" s="130"/>
      <c r="I153" s="130"/>
      <c r="J153" s="130"/>
      <c r="K153" s="130"/>
      <c r="L153" s="130"/>
      <c r="M153" s="124"/>
      <c r="N153" s="124"/>
      <c r="O153" s="124"/>
      <c r="P153" s="124"/>
      <c r="Q153" s="124"/>
      <c r="R153" s="124"/>
      <c r="S153" s="125"/>
      <c r="T153" s="125"/>
      <c r="U153" s="125"/>
      <c r="V153" s="125"/>
      <c r="W153" s="125"/>
      <c r="X153" s="125"/>
      <c r="Y153" s="125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</row>
    <row r="154" spans="1:59" ht="15.75" customHeight="1" outlineLevel="2">
      <c r="A154" s="124"/>
      <c r="B154" s="50"/>
      <c r="C154" s="17"/>
      <c r="D154" s="134" t="s">
        <v>260</v>
      </c>
      <c r="E154" s="130" t="s">
        <v>236</v>
      </c>
      <c r="F154" s="130"/>
      <c r="G154" s="130"/>
      <c r="H154" s="130"/>
      <c r="I154" s="130"/>
      <c r="J154" s="130"/>
      <c r="K154" s="130"/>
      <c r="L154" s="130"/>
      <c r="M154" s="124"/>
      <c r="N154" s="124"/>
      <c r="O154" s="124"/>
      <c r="P154" s="124"/>
      <c r="Q154" s="124"/>
      <c r="R154" s="124"/>
      <c r="S154" s="125"/>
      <c r="T154" s="125"/>
      <c r="U154" s="125"/>
      <c r="V154" s="125"/>
      <c r="W154" s="125"/>
      <c r="X154" s="125"/>
      <c r="Y154" s="125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</row>
    <row r="155" spans="1:59" ht="15.75" customHeight="1" outlineLevel="2">
      <c r="A155" s="124"/>
      <c r="B155" s="50"/>
      <c r="C155" s="17"/>
      <c r="D155" s="134" t="s">
        <v>261</v>
      </c>
      <c r="E155" s="130" t="s">
        <v>236</v>
      </c>
      <c r="F155" s="130"/>
      <c r="G155" s="130"/>
      <c r="H155" s="130"/>
      <c r="I155" s="130"/>
      <c r="J155" s="130"/>
      <c r="K155" s="130"/>
      <c r="L155" s="130"/>
      <c r="M155" s="124"/>
      <c r="N155" s="124"/>
      <c r="O155" s="124"/>
      <c r="P155" s="124"/>
      <c r="Q155" s="124"/>
      <c r="R155" s="124" t="s">
        <v>263</v>
      </c>
      <c r="S155" s="125"/>
      <c r="T155" s="125"/>
      <c r="U155" s="125"/>
      <c r="V155" s="125"/>
      <c r="W155" s="125"/>
      <c r="X155" s="125"/>
      <c r="Y155" s="125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</row>
    <row r="156" spans="1:59" ht="15.75" customHeight="1" outlineLevel="1">
      <c r="A156" s="124"/>
      <c r="B156" s="50"/>
      <c r="C156" s="17">
        <v>6</v>
      </c>
      <c r="D156" s="126" t="s">
        <v>262</v>
      </c>
      <c r="E156" s="130" t="s">
        <v>5</v>
      </c>
      <c r="F156" s="130" t="s">
        <v>5</v>
      </c>
      <c r="G156" s="130" t="s">
        <v>5</v>
      </c>
      <c r="H156" s="130" t="s">
        <v>5</v>
      </c>
      <c r="I156" s="130" t="s">
        <v>5</v>
      </c>
      <c r="J156" s="130" t="s">
        <v>5</v>
      </c>
      <c r="K156" s="130" t="s">
        <v>5</v>
      </c>
      <c r="L156" s="130" t="s">
        <v>5</v>
      </c>
      <c r="M156" s="124"/>
      <c r="N156" s="145"/>
      <c r="O156" s="124"/>
      <c r="P156" s="124"/>
      <c r="Q156" s="137"/>
      <c r="R156" s="138" t="s">
        <v>267</v>
      </c>
      <c r="S156" s="139">
        <f t="shared" ref="S156:Y156" si="11">SUM(S130:S149)</f>
        <v>9012</v>
      </c>
      <c r="T156" s="139">
        <f t="shared" si="11"/>
        <v>7391</v>
      </c>
      <c r="U156" s="139">
        <f t="shared" si="11"/>
        <v>8331.7219999999998</v>
      </c>
      <c r="V156" s="139">
        <f t="shared" si="11"/>
        <v>6134.098</v>
      </c>
      <c r="W156" s="139">
        <f t="shared" si="11"/>
        <v>6441.0150000000003</v>
      </c>
      <c r="X156" s="139">
        <f t="shared" si="11"/>
        <v>6291.1759999999995</v>
      </c>
      <c r="Y156" s="139">
        <f t="shared" si="11"/>
        <v>5507.6559999999999</v>
      </c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</row>
    <row r="157" spans="1:59" ht="15.75" customHeight="1" outlineLevel="2">
      <c r="A157" s="124"/>
      <c r="B157" s="132"/>
      <c r="C157" s="133"/>
      <c r="D157" s="134" t="s">
        <v>264</v>
      </c>
      <c r="E157" s="17" t="s">
        <v>236</v>
      </c>
      <c r="F157" s="130"/>
      <c r="G157" s="130"/>
      <c r="H157" s="130"/>
      <c r="I157" s="130"/>
      <c r="J157" s="130"/>
      <c r="K157" s="130"/>
      <c r="L157" s="130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</row>
    <row r="158" spans="1:59" ht="15.75" customHeight="1" outlineLevel="2">
      <c r="A158" s="124"/>
      <c r="B158" s="132"/>
      <c r="C158" s="133"/>
      <c r="D158" s="134" t="s">
        <v>265</v>
      </c>
      <c r="E158" s="17" t="s">
        <v>236</v>
      </c>
      <c r="F158" s="130"/>
      <c r="G158" s="130"/>
      <c r="H158" s="130"/>
      <c r="I158" s="130"/>
      <c r="J158" s="130"/>
      <c r="K158" s="130"/>
      <c r="L158" s="130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</row>
    <row r="159" spans="1:59" ht="15.75" customHeight="1" outlineLevel="1">
      <c r="A159" s="124"/>
      <c r="B159" s="50"/>
      <c r="C159" s="17">
        <v>7</v>
      </c>
      <c r="D159" s="126" t="s">
        <v>266</v>
      </c>
      <c r="E159" s="17" t="s">
        <v>267</v>
      </c>
      <c r="F159" s="136">
        <v>4013</v>
      </c>
      <c r="G159" s="136">
        <v>2885</v>
      </c>
      <c r="H159" s="136">
        <v>3640</v>
      </c>
      <c r="I159" s="136">
        <v>2494</v>
      </c>
      <c r="J159" s="136">
        <v>2178</v>
      </c>
      <c r="K159" s="136">
        <v>2208</v>
      </c>
      <c r="L159" s="136">
        <v>1703</v>
      </c>
      <c r="M159" s="124"/>
      <c r="N159" s="146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</row>
    <row r="160" spans="1:59" ht="15.75" customHeight="1" outlineLevel="1">
      <c r="A160" s="124"/>
      <c r="B160" s="50"/>
      <c r="C160" s="17">
        <v>8</v>
      </c>
      <c r="D160" s="126" t="s">
        <v>269</v>
      </c>
      <c r="E160" s="17" t="s">
        <v>270</v>
      </c>
      <c r="F160" s="130"/>
      <c r="G160" s="130"/>
      <c r="H160" s="130"/>
      <c r="I160" s="130"/>
      <c r="J160" s="130"/>
      <c r="K160" s="130"/>
      <c r="L160" s="130"/>
      <c r="M160" s="124"/>
      <c r="N160" s="124"/>
      <c r="O160" s="124"/>
      <c r="P160" s="124"/>
      <c r="Q160" s="124"/>
      <c r="R160" s="124"/>
      <c r="S160" s="60" t="s">
        <v>275</v>
      </c>
      <c r="T160" s="16"/>
      <c r="U160" s="16"/>
      <c r="V160" s="16"/>
      <c r="W160" s="16"/>
      <c r="X160" s="16"/>
      <c r="Y160" s="16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</row>
    <row r="161" spans="1:59" ht="16.5" customHeight="1" outlineLevel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25">
        <v>2017</v>
      </c>
      <c r="T161" s="125">
        <v>2018</v>
      </c>
      <c r="U161" s="125">
        <v>2019</v>
      </c>
      <c r="V161" s="125">
        <v>2020</v>
      </c>
      <c r="W161" s="125">
        <v>2021</v>
      </c>
      <c r="X161" s="125">
        <v>2022</v>
      </c>
      <c r="Y161" s="125">
        <v>2023</v>
      </c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</row>
    <row r="162" spans="1:59" ht="16.5" customHeight="1" outlineLevel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 t="s">
        <v>229</v>
      </c>
      <c r="S162" s="128">
        <v>2.0430000000000001</v>
      </c>
      <c r="T162" s="128">
        <v>2.4580000000000002</v>
      </c>
      <c r="U162" s="128">
        <v>2.2010000000000001</v>
      </c>
      <c r="V162" s="128">
        <v>1.407</v>
      </c>
      <c r="W162" s="128">
        <v>3.05</v>
      </c>
      <c r="X162" s="128">
        <v>0.97299999999999998</v>
      </c>
      <c r="Y162" s="128">
        <v>0.14199999999999999</v>
      </c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</row>
    <row r="163" spans="1:59" ht="16.5" customHeight="1" outlineLevel="1">
      <c r="A163" s="22" t="s">
        <v>276</v>
      </c>
      <c r="B163" s="15"/>
      <c r="C163" s="15" t="s">
        <v>277</v>
      </c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47"/>
      <c r="R163" s="147" t="s">
        <v>278</v>
      </c>
      <c r="S163" s="128">
        <v>43.045000000000002</v>
      </c>
      <c r="T163" s="128">
        <v>36.875999999999998</v>
      </c>
      <c r="U163" s="128">
        <v>26.850999999999999</v>
      </c>
      <c r="V163" s="128">
        <v>50.966000000000001</v>
      </c>
      <c r="W163" s="128">
        <v>60.661000000000001</v>
      </c>
      <c r="X163" s="128">
        <v>19.777000000000001</v>
      </c>
      <c r="Y163" s="128">
        <v>13.794</v>
      </c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</row>
    <row r="164" spans="1:59" ht="15.75" customHeight="1" outlineLevel="1">
      <c r="A164" s="124"/>
      <c r="B164" s="16"/>
      <c r="C164" s="60" t="s">
        <v>10</v>
      </c>
      <c r="D164" s="60" t="s">
        <v>12</v>
      </c>
      <c r="E164" s="60" t="s">
        <v>26</v>
      </c>
      <c r="F164" s="60">
        <v>2017</v>
      </c>
      <c r="G164" s="60">
        <v>2018</v>
      </c>
      <c r="H164" s="60">
        <v>2019</v>
      </c>
      <c r="I164" s="60">
        <v>2020</v>
      </c>
      <c r="J164" s="60">
        <v>2021</v>
      </c>
      <c r="K164" s="60">
        <v>2022</v>
      </c>
      <c r="L164" s="60">
        <v>2023</v>
      </c>
      <c r="M164" s="124"/>
      <c r="N164" s="124"/>
      <c r="O164" s="124"/>
      <c r="P164" s="124"/>
      <c r="Q164" s="137"/>
      <c r="R164" s="138" t="s">
        <v>279</v>
      </c>
      <c r="S164" s="148">
        <f t="shared" ref="S164:Y164" si="12">SUM(S162:S163)</f>
        <v>45.088000000000001</v>
      </c>
      <c r="T164" s="148">
        <f t="shared" si="12"/>
        <v>39.333999999999996</v>
      </c>
      <c r="U164" s="148">
        <f t="shared" si="12"/>
        <v>29.052</v>
      </c>
      <c r="V164" s="148">
        <f t="shared" si="12"/>
        <v>52.373000000000005</v>
      </c>
      <c r="W164" s="148">
        <f t="shared" si="12"/>
        <v>63.710999999999999</v>
      </c>
      <c r="X164" s="148">
        <f t="shared" si="12"/>
        <v>20.75</v>
      </c>
      <c r="Y164" s="148">
        <f t="shared" si="12"/>
        <v>13.936</v>
      </c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</row>
    <row r="165" spans="1:59" ht="15.75" customHeight="1" outlineLevel="1">
      <c r="A165" s="124"/>
      <c r="B165" s="50"/>
      <c r="C165" s="17">
        <v>1</v>
      </c>
      <c r="D165" s="149" t="s">
        <v>227</v>
      </c>
      <c r="E165" s="83" t="s">
        <v>228</v>
      </c>
      <c r="F165" s="136">
        <v>497</v>
      </c>
      <c r="G165" s="136">
        <v>459.94799999999998</v>
      </c>
      <c r="H165" s="136">
        <v>369.80399999999997</v>
      </c>
      <c r="I165" s="136">
        <v>356.33100000000002</v>
      </c>
      <c r="J165" s="136">
        <v>509.02</v>
      </c>
      <c r="K165" s="136">
        <v>433.59199999999998</v>
      </c>
      <c r="L165" s="136">
        <v>321.935</v>
      </c>
      <c r="M165" s="124"/>
      <c r="N165" s="124"/>
      <c r="O165" s="124"/>
      <c r="P165" s="124"/>
      <c r="Q165" s="137"/>
      <c r="R165" s="137"/>
      <c r="S165" s="137"/>
      <c r="T165" s="137"/>
      <c r="U165" s="137"/>
      <c r="V165" s="137"/>
      <c r="W165" s="137"/>
      <c r="X165" s="137"/>
      <c r="Y165" s="137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</row>
    <row r="166" spans="1:59" ht="15.75" customHeight="1" outlineLevel="1">
      <c r="A166" s="124"/>
      <c r="B166" s="50"/>
      <c r="C166" s="17">
        <v>2</v>
      </c>
      <c r="D166" s="149" t="s">
        <v>230</v>
      </c>
      <c r="E166" s="83" t="s">
        <v>246</v>
      </c>
      <c r="F166" s="136">
        <v>43.045000000000002</v>
      </c>
      <c r="G166" s="136">
        <v>36.875999999999998</v>
      </c>
      <c r="H166" s="136">
        <v>26.850999999999999</v>
      </c>
      <c r="I166" s="136">
        <v>50.966000000000001</v>
      </c>
      <c r="J166" s="136">
        <v>60.661000000000001</v>
      </c>
      <c r="K166" s="136">
        <v>19.777000000000001</v>
      </c>
      <c r="L166" s="136">
        <v>13.794</v>
      </c>
      <c r="M166" s="124"/>
      <c r="N166" s="124"/>
      <c r="O166" s="124"/>
      <c r="P166" s="124"/>
      <c r="Q166" s="124"/>
      <c r="R166" s="124"/>
      <c r="S166" s="150" t="s">
        <v>280</v>
      </c>
      <c r="T166" s="151"/>
      <c r="U166" s="151"/>
      <c r="V166" s="151"/>
      <c r="W166" s="151"/>
      <c r="X166" s="151"/>
      <c r="Y166" s="151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</row>
    <row r="167" spans="1:59" ht="15.75" customHeight="1" outlineLevel="1">
      <c r="A167" s="124"/>
      <c r="B167" s="50"/>
      <c r="C167" s="17">
        <v>3</v>
      </c>
      <c r="D167" s="149" t="s">
        <v>233</v>
      </c>
      <c r="E167" s="136" t="s">
        <v>5</v>
      </c>
      <c r="F167" s="136" t="s">
        <v>5</v>
      </c>
      <c r="G167" s="136" t="s">
        <v>5</v>
      </c>
      <c r="H167" s="136" t="s">
        <v>5</v>
      </c>
      <c r="I167" s="136" t="s">
        <v>5</v>
      </c>
      <c r="J167" s="136" t="s">
        <v>5</v>
      </c>
      <c r="K167" s="136" t="s">
        <v>5</v>
      </c>
      <c r="L167" s="136" t="s">
        <v>5</v>
      </c>
      <c r="M167" s="124"/>
      <c r="N167" s="124"/>
      <c r="O167" s="124"/>
      <c r="P167" s="124"/>
      <c r="Q167" s="124"/>
      <c r="R167" s="124"/>
      <c r="S167" s="150">
        <v>2017</v>
      </c>
      <c r="T167" s="150">
        <v>2018</v>
      </c>
      <c r="U167" s="150">
        <v>2019</v>
      </c>
      <c r="V167" s="150">
        <v>2020</v>
      </c>
      <c r="W167" s="150">
        <v>2021</v>
      </c>
      <c r="X167" s="150">
        <v>2022</v>
      </c>
      <c r="Y167" s="150">
        <v>2023</v>
      </c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</row>
    <row r="168" spans="1:59" ht="15.75" customHeight="1" outlineLevel="2">
      <c r="A168" s="124"/>
      <c r="B168" s="132"/>
      <c r="C168" s="133"/>
      <c r="D168" s="142" t="s">
        <v>245</v>
      </c>
      <c r="E168" s="136" t="s">
        <v>246</v>
      </c>
      <c r="F168" s="136">
        <v>0.113</v>
      </c>
      <c r="G168" s="136">
        <v>5.6000000000000001E-2</v>
      </c>
      <c r="H168" s="136">
        <v>8.9999999999999993E-3</v>
      </c>
      <c r="I168" s="136">
        <v>7.1999999999999995E-2</v>
      </c>
      <c r="J168" s="136">
        <v>3.1E-2</v>
      </c>
      <c r="K168" s="136">
        <v>0.02</v>
      </c>
      <c r="L168" s="136">
        <v>4.1000000000000002E-2</v>
      </c>
      <c r="M168" s="124"/>
      <c r="N168" s="124"/>
      <c r="O168" s="124"/>
      <c r="P168" s="124"/>
      <c r="Q168" s="124"/>
      <c r="R168" s="124"/>
      <c r="S168" s="125"/>
      <c r="T168" s="125"/>
      <c r="U168" s="125"/>
      <c r="V168" s="125"/>
      <c r="W168" s="125"/>
      <c r="X168" s="125"/>
      <c r="Y168" s="125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</row>
    <row r="169" spans="1:59" ht="15.75" customHeight="1" outlineLevel="2">
      <c r="A169" s="124"/>
      <c r="B169" s="132"/>
      <c r="C169" s="133"/>
      <c r="D169" s="134" t="s">
        <v>237</v>
      </c>
      <c r="E169" s="130" t="s">
        <v>236</v>
      </c>
      <c r="F169" s="130"/>
      <c r="G169" s="130"/>
      <c r="H169" s="130"/>
      <c r="I169" s="130"/>
      <c r="J169" s="130"/>
      <c r="K169" s="130"/>
      <c r="L169" s="130"/>
      <c r="M169" s="124"/>
      <c r="N169" s="124"/>
      <c r="O169" s="124"/>
      <c r="P169" s="124"/>
      <c r="Q169" s="124"/>
      <c r="R169" s="124"/>
      <c r="S169" s="125"/>
      <c r="T169" s="125"/>
      <c r="U169" s="125"/>
      <c r="V169" s="125"/>
      <c r="W169" s="125"/>
      <c r="X169" s="125"/>
      <c r="Y169" s="125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</row>
    <row r="170" spans="1:59" ht="15.75" customHeight="1" outlineLevel="2">
      <c r="A170" s="124"/>
      <c r="B170" s="132"/>
      <c r="C170" s="133"/>
      <c r="D170" s="134" t="s">
        <v>238</v>
      </c>
      <c r="E170" s="130" t="s">
        <v>236</v>
      </c>
      <c r="F170" s="130"/>
      <c r="G170" s="130"/>
      <c r="H170" s="130"/>
      <c r="I170" s="130"/>
      <c r="J170" s="130"/>
      <c r="K170" s="130"/>
      <c r="L170" s="130"/>
      <c r="M170" s="124"/>
      <c r="N170" s="124"/>
      <c r="O170" s="124"/>
      <c r="P170" s="124"/>
      <c r="Q170" s="124"/>
      <c r="R170" s="124"/>
      <c r="S170" s="125"/>
      <c r="T170" s="125"/>
      <c r="U170" s="125"/>
      <c r="V170" s="125"/>
      <c r="W170" s="125"/>
      <c r="X170" s="125"/>
      <c r="Y170" s="125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</row>
    <row r="171" spans="1:59" ht="15.75" customHeight="1" outlineLevel="2">
      <c r="A171" s="124"/>
      <c r="B171" s="132"/>
      <c r="C171" s="133"/>
      <c r="D171" s="134" t="s">
        <v>239</v>
      </c>
      <c r="E171" s="130" t="s">
        <v>236</v>
      </c>
      <c r="F171" s="130"/>
      <c r="G171" s="130"/>
      <c r="H171" s="130"/>
      <c r="I171" s="130"/>
      <c r="J171" s="130"/>
      <c r="K171" s="130"/>
      <c r="L171" s="130"/>
      <c r="M171" s="124"/>
      <c r="N171" s="124"/>
      <c r="O171" s="124"/>
      <c r="P171" s="124"/>
      <c r="Q171" s="124"/>
      <c r="R171" s="124"/>
      <c r="S171" s="125"/>
      <c r="T171" s="125"/>
      <c r="U171" s="125"/>
      <c r="V171" s="125"/>
      <c r="W171" s="125"/>
      <c r="X171" s="125"/>
      <c r="Y171" s="125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</row>
    <row r="172" spans="1:59" ht="15.75" customHeight="1" outlineLevel="2">
      <c r="A172" s="124"/>
      <c r="B172" s="132"/>
      <c r="C172" s="133"/>
      <c r="D172" s="134" t="s">
        <v>240</v>
      </c>
      <c r="E172" s="130" t="s">
        <v>236</v>
      </c>
      <c r="F172" s="130"/>
      <c r="G172" s="130"/>
      <c r="H172" s="130"/>
      <c r="I172" s="130"/>
      <c r="J172" s="130"/>
      <c r="K172" s="130"/>
      <c r="L172" s="130"/>
      <c r="M172" s="124"/>
      <c r="N172" s="124"/>
      <c r="O172" s="124"/>
      <c r="P172" s="124"/>
      <c r="Q172" s="124"/>
      <c r="R172" s="124"/>
      <c r="S172" s="125"/>
      <c r="T172" s="125"/>
      <c r="U172" s="125"/>
      <c r="V172" s="125"/>
      <c r="W172" s="125"/>
      <c r="X172" s="125"/>
      <c r="Y172" s="125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</row>
    <row r="173" spans="1:59" ht="15.75" customHeight="1" outlineLevel="2">
      <c r="A173" s="124"/>
      <c r="B173" s="132"/>
      <c r="C173" s="133"/>
      <c r="D173" s="134" t="s">
        <v>241</v>
      </c>
      <c r="E173" s="130" t="s">
        <v>236</v>
      </c>
      <c r="F173" s="130"/>
      <c r="G173" s="130"/>
      <c r="H173" s="130"/>
      <c r="I173" s="130"/>
      <c r="J173" s="130"/>
      <c r="K173" s="130"/>
      <c r="L173" s="130"/>
      <c r="M173" s="124"/>
      <c r="N173" s="124"/>
      <c r="O173" s="124"/>
      <c r="P173" s="124"/>
      <c r="Q173" s="124"/>
      <c r="R173" s="124"/>
      <c r="S173" s="125"/>
      <c r="T173" s="125"/>
      <c r="U173" s="125"/>
      <c r="V173" s="125"/>
      <c r="W173" s="125"/>
      <c r="X173" s="125"/>
      <c r="Y173" s="125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</row>
    <row r="174" spans="1:59" ht="15.75" customHeight="1" outlineLevel="2">
      <c r="A174" s="124"/>
      <c r="B174" s="132"/>
      <c r="C174" s="133"/>
      <c r="D174" s="134" t="s">
        <v>242</v>
      </c>
      <c r="E174" s="130" t="s">
        <v>236</v>
      </c>
      <c r="F174" s="130"/>
      <c r="G174" s="130"/>
      <c r="H174" s="130"/>
      <c r="I174" s="130"/>
      <c r="J174" s="130"/>
      <c r="K174" s="130"/>
      <c r="L174" s="130"/>
      <c r="M174" s="124"/>
      <c r="N174" s="124"/>
      <c r="O174" s="124"/>
      <c r="P174" s="124"/>
      <c r="Q174" s="124"/>
      <c r="R174" s="124"/>
      <c r="S174" s="125"/>
      <c r="T174" s="125"/>
      <c r="U174" s="125"/>
      <c r="V174" s="125"/>
      <c r="W174" s="125"/>
      <c r="X174" s="125"/>
      <c r="Y174" s="125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</row>
    <row r="175" spans="1:59" ht="15.75" customHeight="1" outlineLevel="2">
      <c r="A175" s="124"/>
      <c r="B175" s="132"/>
      <c r="C175" s="133"/>
      <c r="D175" s="134" t="s">
        <v>243</v>
      </c>
      <c r="E175" s="130" t="s">
        <v>236</v>
      </c>
      <c r="F175" s="130"/>
      <c r="G175" s="130"/>
      <c r="H175" s="130"/>
      <c r="I175" s="130"/>
      <c r="J175" s="130"/>
      <c r="K175" s="130"/>
      <c r="L175" s="130"/>
      <c r="M175" s="124"/>
      <c r="N175" s="124"/>
      <c r="O175" s="124"/>
      <c r="P175" s="124"/>
      <c r="Q175" s="124"/>
      <c r="R175" s="124"/>
      <c r="S175" s="125"/>
      <c r="T175" s="125"/>
      <c r="U175" s="125"/>
      <c r="V175" s="125"/>
      <c r="W175" s="125"/>
      <c r="X175" s="125"/>
      <c r="Y175" s="125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</row>
    <row r="176" spans="1:59" ht="15.75" customHeight="1" outlineLevel="2">
      <c r="A176" s="124"/>
      <c r="B176" s="132"/>
      <c r="C176" s="133"/>
      <c r="D176" s="134" t="s">
        <v>244</v>
      </c>
      <c r="E176" s="130" t="s">
        <v>236</v>
      </c>
      <c r="F176" s="130"/>
      <c r="G176" s="130"/>
      <c r="H176" s="130"/>
      <c r="I176" s="130"/>
      <c r="J176" s="130"/>
      <c r="K176" s="130"/>
      <c r="L176" s="130"/>
      <c r="M176" s="124"/>
      <c r="N176" s="124"/>
      <c r="O176" s="124"/>
      <c r="P176" s="124"/>
      <c r="Q176" s="124"/>
      <c r="R176" s="124"/>
      <c r="S176" s="125"/>
      <c r="T176" s="125"/>
      <c r="U176" s="125"/>
      <c r="V176" s="125"/>
      <c r="W176" s="125"/>
      <c r="X176" s="125"/>
      <c r="Y176" s="125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</row>
    <row r="177" spans="1:59" ht="15.75" customHeight="1" outlineLevel="1">
      <c r="A177" s="124"/>
      <c r="B177" s="50"/>
      <c r="C177" s="17"/>
      <c r="D177" s="142" t="s">
        <v>245</v>
      </c>
      <c r="E177" s="136" t="s">
        <v>246</v>
      </c>
      <c r="F177" s="136"/>
      <c r="G177" s="136"/>
      <c r="H177" s="136"/>
      <c r="I177" s="136"/>
      <c r="J177" s="136"/>
      <c r="K177" s="136"/>
      <c r="L177" s="136"/>
      <c r="M177" s="124"/>
      <c r="N177" s="124"/>
      <c r="O177" s="124"/>
      <c r="P177" s="124"/>
      <c r="Q177" s="147"/>
      <c r="R177" s="147" t="s">
        <v>229</v>
      </c>
      <c r="S177" s="128">
        <v>0.05</v>
      </c>
      <c r="T177" s="128">
        <v>5.1999999999999998E-2</v>
      </c>
      <c r="U177" s="128">
        <v>4.8000000000000001E-2</v>
      </c>
      <c r="V177" s="128">
        <v>0.05</v>
      </c>
      <c r="W177" s="128">
        <v>4.8000000000000001E-2</v>
      </c>
      <c r="X177" s="152">
        <v>4.3999999999999997E-2</v>
      </c>
      <c r="Y177" s="130">
        <v>4.3999999999999997E-2</v>
      </c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</row>
    <row r="178" spans="1:59" ht="15.75" customHeight="1" outlineLevel="1">
      <c r="A178" s="124"/>
      <c r="B178" s="50"/>
      <c r="C178" s="17">
        <v>4</v>
      </c>
      <c r="D178" s="126" t="s">
        <v>248</v>
      </c>
      <c r="E178" s="130" t="s">
        <v>5</v>
      </c>
      <c r="F178" s="130" t="s">
        <v>5</v>
      </c>
      <c r="G178" s="130" t="s">
        <v>5</v>
      </c>
      <c r="H178" s="130" t="s">
        <v>5</v>
      </c>
      <c r="I178" s="130" t="s">
        <v>5</v>
      </c>
      <c r="J178" s="130" t="s">
        <v>5</v>
      </c>
      <c r="K178" s="130" t="s">
        <v>5</v>
      </c>
      <c r="L178" s="130" t="s">
        <v>5</v>
      </c>
      <c r="M178" s="124"/>
      <c r="N178" s="124"/>
      <c r="O178" s="124"/>
      <c r="P178" s="124"/>
      <c r="Q178" s="124"/>
      <c r="R178" s="124" t="s">
        <v>232</v>
      </c>
      <c r="S178" s="128">
        <v>0.11600000000000001</v>
      </c>
      <c r="T178" s="128">
        <v>0.11600000000000001</v>
      </c>
      <c r="U178" s="128">
        <v>0.115</v>
      </c>
      <c r="V178" s="128">
        <v>0.11700000000000001</v>
      </c>
      <c r="W178" s="128">
        <v>0.11600000000000001</v>
      </c>
      <c r="X178" s="152">
        <v>0.113</v>
      </c>
      <c r="Y178" s="152">
        <v>8.3000000000000004E-2</v>
      </c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</row>
    <row r="179" spans="1:59" ht="15.75" customHeight="1" outlineLevel="2">
      <c r="A179" s="124"/>
      <c r="B179" s="50"/>
      <c r="C179" s="17"/>
      <c r="D179" s="134" t="s">
        <v>250</v>
      </c>
      <c r="E179" s="130" t="s">
        <v>236</v>
      </c>
      <c r="F179" s="130"/>
      <c r="G179" s="130"/>
      <c r="H179" s="130"/>
      <c r="I179" s="130"/>
      <c r="J179" s="130"/>
      <c r="K179" s="130"/>
      <c r="L179" s="130"/>
      <c r="M179" s="124"/>
      <c r="N179" s="124"/>
      <c r="O179" s="124"/>
      <c r="P179" s="124"/>
      <c r="Q179" s="124"/>
      <c r="R179" s="124"/>
      <c r="S179" s="125"/>
      <c r="T179" s="125"/>
      <c r="U179" s="125"/>
      <c r="V179" s="125"/>
      <c r="W179" s="125"/>
      <c r="X179" s="125"/>
      <c r="Y179" s="125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</row>
    <row r="180" spans="1:59" ht="15.75" customHeight="1" outlineLevel="2">
      <c r="A180" s="124"/>
      <c r="B180" s="50"/>
      <c r="C180" s="17"/>
      <c r="D180" s="134" t="s">
        <v>251</v>
      </c>
      <c r="E180" s="130" t="s">
        <v>236</v>
      </c>
      <c r="F180" s="130"/>
      <c r="G180" s="130"/>
      <c r="H180" s="130"/>
      <c r="I180" s="130"/>
      <c r="J180" s="130"/>
      <c r="K180" s="130"/>
      <c r="L180" s="130"/>
      <c r="M180" s="124"/>
      <c r="N180" s="124"/>
      <c r="O180" s="124"/>
      <c r="P180" s="124"/>
      <c r="Q180" s="124"/>
      <c r="R180" s="124"/>
      <c r="S180" s="125"/>
      <c r="T180" s="125"/>
      <c r="U180" s="125"/>
      <c r="V180" s="125"/>
      <c r="W180" s="125"/>
      <c r="X180" s="125"/>
      <c r="Y180" s="125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</row>
    <row r="181" spans="1:59" ht="15.75" customHeight="1" outlineLevel="2">
      <c r="A181" s="124"/>
      <c r="B181" s="50"/>
      <c r="C181" s="17"/>
      <c r="D181" s="134" t="s">
        <v>252</v>
      </c>
      <c r="E181" s="130" t="s">
        <v>236</v>
      </c>
      <c r="F181" s="130"/>
      <c r="G181" s="130"/>
      <c r="H181" s="130"/>
      <c r="I181" s="130"/>
      <c r="J181" s="130"/>
      <c r="K181" s="130"/>
      <c r="L181" s="130"/>
      <c r="M181" s="124"/>
      <c r="N181" s="124"/>
      <c r="O181" s="124"/>
      <c r="P181" s="124"/>
      <c r="Q181" s="124"/>
      <c r="R181" s="124"/>
      <c r="S181" s="125"/>
      <c r="T181" s="125"/>
      <c r="U181" s="125"/>
      <c r="V181" s="125"/>
      <c r="W181" s="125"/>
      <c r="X181" s="125"/>
      <c r="Y181" s="125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</row>
    <row r="182" spans="1:59" ht="15.75" customHeight="1" outlineLevel="2">
      <c r="A182" s="124"/>
      <c r="B182" s="50"/>
      <c r="C182" s="17"/>
      <c r="D182" s="134" t="s">
        <v>253</v>
      </c>
      <c r="E182" s="130" t="s">
        <v>236</v>
      </c>
      <c r="F182" s="130"/>
      <c r="G182" s="130"/>
      <c r="H182" s="130"/>
      <c r="I182" s="130"/>
      <c r="J182" s="130"/>
      <c r="K182" s="130"/>
      <c r="L182" s="130"/>
      <c r="M182" s="124"/>
      <c r="N182" s="124"/>
      <c r="O182" s="124"/>
      <c r="P182" s="124"/>
      <c r="Q182" s="124"/>
      <c r="R182" s="124"/>
      <c r="S182" s="125"/>
      <c r="T182" s="125"/>
      <c r="U182" s="125"/>
      <c r="V182" s="125"/>
      <c r="W182" s="125"/>
      <c r="X182" s="125"/>
      <c r="Y182" s="125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</row>
    <row r="183" spans="1:59" ht="15.75" customHeight="1" outlineLevel="1">
      <c r="A183" s="124"/>
      <c r="B183" s="50"/>
      <c r="C183" s="17">
        <v>5</v>
      </c>
      <c r="D183" s="126" t="s">
        <v>254</v>
      </c>
      <c r="E183" s="130" t="s">
        <v>5</v>
      </c>
      <c r="F183" s="130" t="s">
        <v>5</v>
      </c>
      <c r="G183" s="130" t="s">
        <v>5</v>
      </c>
      <c r="H183" s="130" t="s">
        <v>5</v>
      </c>
      <c r="I183" s="130" t="s">
        <v>5</v>
      </c>
      <c r="J183" s="130" t="s">
        <v>5</v>
      </c>
      <c r="K183" s="130" t="s">
        <v>5</v>
      </c>
      <c r="L183" s="130" t="s">
        <v>5</v>
      </c>
      <c r="M183" s="124"/>
      <c r="N183" s="124"/>
      <c r="O183" s="124"/>
      <c r="P183" s="124"/>
      <c r="Q183" s="124"/>
      <c r="R183" s="124" t="s">
        <v>278</v>
      </c>
      <c r="S183" s="128">
        <v>0.113</v>
      </c>
      <c r="T183" s="128">
        <v>5.6000000000000001E-2</v>
      </c>
      <c r="U183" s="128">
        <v>8.9999999999999993E-3</v>
      </c>
      <c r="V183" s="128">
        <v>7.1999999999999995E-2</v>
      </c>
      <c r="W183" s="128">
        <v>3.1E-2</v>
      </c>
      <c r="X183" s="128">
        <v>0.02</v>
      </c>
      <c r="Y183" s="128">
        <v>4.1000000000000002E-2</v>
      </c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</row>
    <row r="184" spans="1:59" ht="15.75" customHeight="1" outlineLevel="2">
      <c r="A184" s="124"/>
      <c r="B184" s="50"/>
      <c r="C184" s="17"/>
      <c r="D184" s="134" t="s">
        <v>256</v>
      </c>
      <c r="E184" s="130" t="s">
        <v>236</v>
      </c>
      <c r="F184" s="130"/>
      <c r="G184" s="130"/>
      <c r="H184" s="130"/>
      <c r="I184" s="130"/>
      <c r="J184" s="130"/>
      <c r="K184" s="130"/>
      <c r="L184" s="130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</row>
    <row r="185" spans="1:59" ht="15.75" customHeight="1" outlineLevel="2">
      <c r="A185" s="124"/>
      <c r="B185" s="50"/>
      <c r="C185" s="17"/>
      <c r="D185" s="134" t="s">
        <v>257</v>
      </c>
      <c r="E185" s="130" t="s">
        <v>236</v>
      </c>
      <c r="F185" s="130"/>
      <c r="G185" s="130"/>
      <c r="H185" s="130"/>
      <c r="I185" s="130"/>
      <c r="J185" s="130"/>
      <c r="K185" s="130"/>
      <c r="L185" s="130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</row>
    <row r="186" spans="1:59" ht="15.75" customHeight="1" outlineLevel="2">
      <c r="A186" s="124"/>
      <c r="B186" s="50"/>
      <c r="C186" s="17"/>
      <c r="D186" s="134" t="s">
        <v>258</v>
      </c>
      <c r="E186" s="130" t="s">
        <v>236</v>
      </c>
      <c r="F186" s="130"/>
      <c r="G186" s="130"/>
      <c r="H186" s="130"/>
      <c r="I186" s="130"/>
      <c r="J186" s="130"/>
      <c r="K186" s="130"/>
      <c r="L186" s="130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</row>
    <row r="187" spans="1:59" ht="15.75" customHeight="1" outlineLevel="2">
      <c r="A187" s="124"/>
      <c r="B187" s="50"/>
      <c r="C187" s="17"/>
      <c r="D187" s="134" t="s">
        <v>259</v>
      </c>
      <c r="E187" s="130" t="s">
        <v>236</v>
      </c>
      <c r="F187" s="130"/>
      <c r="G187" s="130"/>
      <c r="H187" s="130"/>
      <c r="I187" s="130"/>
      <c r="J187" s="130"/>
      <c r="K187" s="130"/>
      <c r="L187" s="130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</row>
    <row r="188" spans="1:59" ht="15.75" customHeight="1" outlineLevel="2">
      <c r="A188" s="124"/>
      <c r="B188" s="50"/>
      <c r="C188" s="17"/>
      <c r="D188" s="134" t="s">
        <v>260</v>
      </c>
      <c r="E188" s="130" t="s">
        <v>236</v>
      </c>
      <c r="F188" s="130"/>
      <c r="G188" s="130"/>
      <c r="H188" s="130"/>
      <c r="I188" s="130"/>
      <c r="J188" s="130"/>
      <c r="K188" s="130"/>
      <c r="L188" s="130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</row>
    <row r="189" spans="1:59" ht="15.75" customHeight="1" outlineLevel="2">
      <c r="A189" s="124"/>
      <c r="B189" s="50"/>
      <c r="C189" s="17"/>
      <c r="D189" s="134" t="s">
        <v>261</v>
      </c>
      <c r="E189" s="130" t="s">
        <v>236</v>
      </c>
      <c r="F189" s="130"/>
      <c r="G189" s="130"/>
      <c r="H189" s="130"/>
      <c r="I189" s="130"/>
      <c r="J189" s="130"/>
      <c r="K189" s="130"/>
      <c r="L189" s="130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</row>
    <row r="190" spans="1:59" ht="15.75" customHeight="1" outlineLevel="1">
      <c r="A190" s="124"/>
      <c r="B190" s="50"/>
      <c r="C190" s="17">
        <v>6</v>
      </c>
      <c r="D190" s="126" t="s">
        <v>262</v>
      </c>
      <c r="E190" s="130" t="s">
        <v>5</v>
      </c>
      <c r="F190" s="130" t="s">
        <v>5</v>
      </c>
      <c r="G190" s="130" t="s">
        <v>5</v>
      </c>
      <c r="H190" s="130" t="s">
        <v>5</v>
      </c>
      <c r="I190" s="130" t="s">
        <v>5</v>
      </c>
      <c r="J190" s="130" t="s">
        <v>5</v>
      </c>
      <c r="K190" s="130" t="s">
        <v>5</v>
      </c>
      <c r="L190" s="130" t="s">
        <v>5</v>
      </c>
      <c r="M190" s="124"/>
      <c r="N190" s="124"/>
      <c r="O190" s="124"/>
      <c r="P190" s="124"/>
      <c r="Q190" s="147"/>
      <c r="R190" s="147" t="s">
        <v>247</v>
      </c>
      <c r="S190" s="128">
        <v>7.0000000000000007E-2</v>
      </c>
      <c r="T190" s="136">
        <v>7.0999999999999994E-2</v>
      </c>
      <c r="U190" s="136">
        <v>6.8000000000000005E-2</v>
      </c>
      <c r="V190" s="136">
        <v>6.7000000000000004E-2</v>
      </c>
      <c r="W190" s="136">
        <v>0.65</v>
      </c>
      <c r="X190" s="136">
        <v>0.66</v>
      </c>
      <c r="Y190" s="153">
        <v>0.06</v>
      </c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</row>
    <row r="191" spans="1:59" ht="15.75" customHeight="1" outlineLevel="2">
      <c r="A191" s="124"/>
      <c r="B191" s="132"/>
      <c r="C191" s="133"/>
      <c r="D191" s="134" t="s">
        <v>264</v>
      </c>
      <c r="E191" s="17" t="s">
        <v>236</v>
      </c>
      <c r="F191" s="130"/>
      <c r="G191" s="130"/>
      <c r="H191" s="130"/>
      <c r="I191" s="130"/>
      <c r="J191" s="130"/>
      <c r="K191" s="130"/>
      <c r="L191" s="130"/>
      <c r="M191" s="124"/>
      <c r="N191" s="124"/>
      <c r="O191" s="124"/>
      <c r="P191" s="124"/>
      <c r="Q191" s="124"/>
      <c r="R191" s="124"/>
      <c r="S191" s="125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</row>
    <row r="192" spans="1:59" ht="15.75" customHeight="1" outlineLevel="2">
      <c r="A192" s="124"/>
      <c r="B192" s="132"/>
      <c r="C192" s="133"/>
      <c r="D192" s="134" t="s">
        <v>265</v>
      </c>
      <c r="E192" s="17" t="s">
        <v>236</v>
      </c>
      <c r="F192" s="130"/>
      <c r="G192" s="130"/>
      <c r="H192" s="130"/>
      <c r="I192" s="130"/>
      <c r="J192" s="130"/>
      <c r="K192" s="130"/>
      <c r="L192" s="130"/>
      <c r="M192" s="124"/>
      <c r="N192" s="124"/>
      <c r="O192" s="124"/>
      <c r="P192" s="124"/>
      <c r="Q192" s="124"/>
      <c r="R192" s="124"/>
      <c r="S192" s="125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</row>
    <row r="193" spans="1:59" ht="15.75" customHeight="1" outlineLevel="1">
      <c r="A193" s="124"/>
      <c r="B193" s="50"/>
      <c r="C193" s="17">
        <v>7</v>
      </c>
      <c r="D193" s="126" t="s">
        <v>266</v>
      </c>
      <c r="E193" s="17" t="s">
        <v>267</v>
      </c>
      <c r="F193" s="136">
        <v>1785</v>
      </c>
      <c r="G193" s="136">
        <v>1851</v>
      </c>
      <c r="H193" s="136">
        <v>1871</v>
      </c>
      <c r="I193" s="136">
        <v>1328</v>
      </c>
      <c r="J193" s="136">
        <v>1341</v>
      </c>
      <c r="K193" s="136">
        <v>1079</v>
      </c>
      <c r="L193" s="136">
        <v>1324</v>
      </c>
      <c r="M193" s="124"/>
      <c r="N193" s="124"/>
      <c r="O193" s="124"/>
      <c r="P193" s="124"/>
      <c r="Q193" s="124"/>
      <c r="R193" s="124" t="s">
        <v>249</v>
      </c>
      <c r="S193" s="128">
        <v>0.12</v>
      </c>
      <c r="T193" s="136">
        <v>0.13</v>
      </c>
      <c r="U193" s="136">
        <v>0.115</v>
      </c>
      <c r="V193" s="136">
        <v>0.11600000000000001</v>
      </c>
      <c r="W193" s="153">
        <v>0.11700000000000001</v>
      </c>
      <c r="X193" s="153">
        <v>6.6000000000000003E-2</v>
      </c>
      <c r="Y193" s="153">
        <v>0.113</v>
      </c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</row>
    <row r="194" spans="1:59" ht="15.75" customHeight="1" outlineLevel="1">
      <c r="A194" s="124"/>
      <c r="B194" s="50"/>
      <c r="C194" s="17">
        <v>8</v>
      </c>
      <c r="D194" s="126" t="s">
        <v>269</v>
      </c>
      <c r="E194" s="17" t="s">
        <v>270</v>
      </c>
      <c r="F194" s="130"/>
      <c r="G194" s="130"/>
      <c r="H194" s="130"/>
      <c r="I194" s="130"/>
      <c r="J194" s="130"/>
      <c r="K194" s="130"/>
      <c r="L194" s="130"/>
      <c r="M194" s="124"/>
      <c r="N194" s="124"/>
      <c r="O194" s="124"/>
      <c r="P194" s="124"/>
      <c r="Q194" s="124"/>
      <c r="R194" s="124" t="s">
        <v>255</v>
      </c>
      <c r="S194" s="128">
        <v>0.03</v>
      </c>
      <c r="T194" s="136">
        <v>3.5000000000000003E-2</v>
      </c>
      <c r="U194" s="136">
        <v>0.03</v>
      </c>
      <c r="V194" s="153">
        <v>4.0000000000000001E-3</v>
      </c>
      <c r="W194" s="153">
        <v>2.5000000000000001E-2</v>
      </c>
      <c r="X194" s="153">
        <v>1.6E-2</v>
      </c>
      <c r="Y194" s="153">
        <v>0.02</v>
      </c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</row>
    <row r="195" spans="1:59" ht="16.5" customHeight="1" outlineLevel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37"/>
      <c r="R195" s="138" t="s">
        <v>279</v>
      </c>
      <c r="S195" s="154">
        <f t="shared" ref="S195:Y195" si="13">SUM(S177:S194)</f>
        <v>0.499</v>
      </c>
      <c r="T195" s="154">
        <f t="shared" si="13"/>
        <v>0.45999999999999996</v>
      </c>
      <c r="U195" s="154">
        <f t="shared" si="13"/>
        <v>0.38500000000000001</v>
      </c>
      <c r="V195" s="154">
        <f t="shared" si="13"/>
        <v>0.42599999999999999</v>
      </c>
      <c r="W195" s="154">
        <f t="shared" si="13"/>
        <v>0.98699999999999999</v>
      </c>
      <c r="X195" s="154">
        <f t="shared" si="13"/>
        <v>0.91900000000000004</v>
      </c>
      <c r="Y195" s="154">
        <f t="shared" si="13"/>
        <v>0.36100000000000004</v>
      </c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</row>
    <row r="196" spans="1:59" ht="16.5" customHeight="1" outlineLevel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55"/>
      <c r="R196" s="155" t="s">
        <v>281</v>
      </c>
      <c r="S196" s="155">
        <f t="shared" ref="S196:Y196" si="14">S195*750</f>
        <v>374.25</v>
      </c>
      <c r="T196" s="155">
        <f t="shared" si="14"/>
        <v>345</v>
      </c>
      <c r="U196" s="155">
        <f t="shared" si="14"/>
        <v>288.75</v>
      </c>
      <c r="V196" s="155">
        <f t="shared" si="14"/>
        <v>319.5</v>
      </c>
      <c r="W196" s="155">
        <f t="shared" si="14"/>
        <v>740.25</v>
      </c>
      <c r="X196" s="155">
        <f t="shared" si="14"/>
        <v>689.25</v>
      </c>
      <c r="Y196" s="155">
        <f t="shared" si="14"/>
        <v>270.75000000000006</v>
      </c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</row>
    <row r="197" spans="1:59" ht="15.75" customHeight="1" outlineLevel="1">
      <c r="A197" s="22" t="s">
        <v>282</v>
      </c>
      <c r="B197" s="15"/>
      <c r="C197" s="15" t="s">
        <v>283</v>
      </c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</row>
    <row r="198" spans="1:59" ht="15.75" customHeight="1" outlineLevel="1">
      <c r="A198" s="124"/>
      <c r="B198" s="16"/>
      <c r="C198" s="60" t="s">
        <v>10</v>
      </c>
      <c r="D198" s="60" t="s">
        <v>12</v>
      </c>
      <c r="E198" s="60" t="s">
        <v>26</v>
      </c>
      <c r="F198" s="60">
        <v>2017</v>
      </c>
      <c r="G198" s="60">
        <v>2018</v>
      </c>
      <c r="H198" s="60">
        <v>2019</v>
      </c>
      <c r="I198" s="60">
        <v>2020</v>
      </c>
      <c r="J198" s="60">
        <v>2021</v>
      </c>
      <c r="K198" s="60">
        <v>2022</v>
      </c>
      <c r="L198" s="60">
        <v>2023</v>
      </c>
      <c r="M198" s="124"/>
      <c r="N198" s="124"/>
      <c r="O198" s="124"/>
      <c r="P198" s="124"/>
      <c r="Q198" s="124"/>
      <c r="R198" s="124"/>
      <c r="S198" s="124" t="s">
        <v>284</v>
      </c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</row>
    <row r="199" spans="1:59" ht="15.75" customHeight="1" outlineLevel="1">
      <c r="A199" s="124"/>
      <c r="B199" s="50"/>
      <c r="C199" s="17">
        <v>1</v>
      </c>
      <c r="D199" s="126" t="s">
        <v>227</v>
      </c>
      <c r="E199" s="17" t="s">
        <v>228</v>
      </c>
      <c r="F199" s="136">
        <v>33.908000000000001</v>
      </c>
      <c r="G199" s="136">
        <v>28.919</v>
      </c>
      <c r="H199" s="136">
        <v>30.971</v>
      </c>
      <c r="I199" s="136">
        <v>29.702000000000002</v>
      </c>
      <c r="J199" s="136">
        <v>27.303000000000001</v>
      </c>
      <c r="K199" s="136">
        <v>30.062999999999999</v>
      </c>
      <c r="L199" s="136">
        <v>49.844000000000001</v>
      </c>
      <c r="M199" s="124"/>
      <c r="N199" s="124"/>
      <c r="O199" s="124"/>
      <c r="P199" s="124"/>
      <c r="Q199" s="124"/>
      <c r="R199" s="124"/>
      <c r="S199" s="125">
        <v>2017</v>
      </c>
      <c r="T199" s="125">
        <v>2018</v>
      </c>
      <c r="U199" s="125">
        <v>2019</v>
      </c>
      <c r="V199" s="125">
        <v>2020</v>
      </c>
      <c r="W199" s="125">
        <v>2021</v>
      </c>
      <c r="X199" s="125">
        <v>2022</v>
      </c>
      <c r="Y199" s="125">
        <v>2023</v>
      </c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</row>
    <row r="200" spans="1:59" ht="15.75" customHeight="1" outlineLevel="1">
      <c r="A200" s="124"/>
      <c r="B200" s="50"/>
      <c r="C200" s="17">
        <v>2</v>
      </c>
      <c r="D200" s="126" t="s">
        <v>230</v>
      </c>
      <c r="E200" s="17" t="s">
        <v>285</v>
      </c>
      <c r="F200" s="130">
        <v>0</v>
      </c>
      <c r="G200" s="130">
        <v>0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24"/>
      <c r="N200" s="124"/>
      <c r="O200" s="124"/>
      <c r="P200" s="124"/>
      <c r="Q200" s="137"/>
      <c r="R200" s="138" t="s">
        <v>286</v>
      </c>
      <c r="S200" s="156">
        <v>5.78</v>
      </c>
      <c r="T200" s="156">
        <v>5.87</v>
      </c>
      <c r="U200" s="157">
        <v>5.7</v>
      </c>
      <c r="V200" s="157">
        <v>5.64</v>
      </c>
      <c r="W200" s="158">
        <v>5.64</v>
      </c>
      <c r="X200" s="158">
        <v>5.6029999999999998</v>
      </c>
      <c r="Y200" s="158">
        <v>12.8</v>
      </c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</row>
    <row r="201" spans="1:59" ht="15.75" customHeight="1" outlineLevel="1">
      <c r="A201" s="124"/>
      <c r="B201" s="50"/>
      <c r="C201" s="17">
        <v>3</v>
      </c>
      <c r="D201" s="126" t="s">
        <v>233</v>
      </c>
      <c r="E201" s="130" t="s">
        <v>5</v>
      </c>
      <c r="F201" s="159" t="s">
        <v>5</v>
      </c>
      <c r="G201" s="159" t="s">
        <v>5</v>
      </c>
      <c r="H201" s="159" t="s">
        <v>5</v>
      </c>
      <c r="I201" s="159" t="s">
        <v>5</v>
      </c>
      <c r="J201" s="159" t="s">
        <v>5</v>
      </c>
      <c r="K201" s="159" t="s">
        <v>5</v>
      </c>
      <c r="L201" s="159" t="s">
        <v>5</v>
      </c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</row>
    <row r="202" spans="1:59" ht="15.75" customHeight="1" outlineLevel="1">
      <c r="A202" s="124"/>
      <c r="B202" s="132"/>
      <c r="C202" s="133"/>
      <c r="D202" s="134" t="s">
        <v>235</v>
      </c>
      <c r="E202" s="130" t="s">
        <v>287</v>
      </c>
      <c r="F202" s="633">
        <v>7.0000000000000007E-2</v>
      </c>
      <c r="G202" s="633">
        <v>7.0999999999999994E-2</v>
      </c>
      <c r="H202" s="633">
        <v>6.8000000000000005E-2</v>
      </c>
      <c r="I202" s="633">
        <v>6.7000000000000004E-2</v>
      </c>
      <c r="J202" s="633">
        <v>6.5000000000000002E-2</v>
      </c>
      <c r="K202" s="633">
        <v>6.6000000000000003E-2</v>
      </c>
      <c r="L202" s="143">
        <v>0.06</v>
      </c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</row>
    <row r="203" spans="1:59" ht="15.75" customHeight="1" outlineLevel="2">
      <c r="A203" s="124"/>
      <c r="B203" s="132"/>
      <c r="C203" s="133"/>
      <c r="D203" s="134" t="s">
        <v>237</v>
      </c>
      <c r="E203" s="130" t="s">
        <v>236</v>
      </c>
      <c r="H203" s="130"/>
      <c r="I203" s="130"/>
      <c r="J203" s="130"/>
      <c r="K203" s="130"/>
      <c r="L203" s="130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</row>
    <row r="204" spans="1:59" ht="15.75" customHeight="1" outlineLevel="2">
      <c r="A204" s="124"/>
      <c r="B204" s="132"/>
      <c r="C204" s="133"/>
      <c r="D204" s="134" t="s">
        <v>238</v>
      </c>
      <c r="E204" s="130" t="s">
        <v>236</v>
      </c>
      <c r="F204" s="130"/>
      <c r="G204" s="130"/>
      <c r="H204" s="130"/>
      <c r="I204" s="130"/>
      <c r="J204" s="130"/>
      <c r="K204" s="130"/>
      <c r="L204" s="130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</row>
    <row r="205" spans="1:59" ht="15.75" customHeight="1" outlineLevel="2">
      <c r="A205" s="124"/>
      <c r="B205" s="132"/>
      <c r="C205" s="133"/>
      <c r="D205" s="134" t="s">
        <v>239</v>
      </c>
      <c r="E205" s="130" t="s">
        <v>236</v>
      </c>
      <c r="F205" s="130"/>
      <c r="G205" s="130"/>
      <c r="H205" s="130"/>
      <c r="I205" s="130"/>
      <c r="J205" s="130"/>
      <c r="K205" s="130"/>
      <c r="L205" s="130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</row>
    <row r="206" spans="1:59" ht="15.75" customHeight="1" outlineLevel="2">
      <c r="A206" s="124"/>
      <c r="B206" s="132"/>
      <c r="C206" s="133"/>
      <c r="D206" s="134" t="s">
        <v>240</v>
      </c>
      <c r="E206" s="130" t="s">
        <v>236</v>
      </c>
      <c r="F206" s="130"/>
      <c r="G206" s="130"/>
      <c r="H206" s="130"/>
      <c r="I206" s="130"/>
      <c r="J206" s="130"/>
      <c r="K206" s="130"/>
      <c r="L206" s="130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</row>
    <row r="207" spans="1:59" ht="15.75" customHeight="1" outlineLevel="2">
      <c r="A207" s="124"/>
      <c r="B207" s="132"/>
      <c r="C207" s="133"/>
      <c r="D207" s="134" t="s">
        <v>241</v>
      </c>
      <c r="E207" s="130" t="s">
        <v>236</v>
      </c>
      <c r="F207" s="130"/>
      <c r="G207" s="130"/>
      <c r="H207" s="130"/>
      <c r="I207" s="130"/>
      <c r="J207" s="130"/>
      <c r="K207" s="130"/>
      <c r="L207" s="130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</row>
    <row r="208" spans="1:59" ht="15.75" customHeight="1" outlineLevel="2">
      <c r="A208" s="124"/>
      <c r="B208" s="132"/>
      <c r="C208" s="133"/>
      <c r="D208" s="134" t="s">
        <v>242</v>
      </c>
      <c r="E208" s="130" t="s">
        <v>236</v>
      </c>
      <c r="F208" s="130"/>
      <c r="G208" s="130"/>
      <c r="H208" s="130"/>
      <c r="I208" s="130"/>
      <c r="J208" s="130"/>
      <c r="K208" s="130"/>
      <c r="L208" s="130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</row>
    <row r="209" spans="1:59" ht="15.75" customHeight="1" outlineLevel="2">
      <c r="A209" s="124"/>
      <c r="B209" s="132"/>
      <c r="C209" s="133"/>
      <c r="D209" s="134" t="s">
        <v>243</v>
      </c>
      <c r="E209" s="130" t="s">
        <v>236</v>
      </c>
      <c r="F209" s="130"/>
      <c r="G209" s="130"/>
      <c r="H209" s="130"/>
      <c r="I209" s="130"/>
      <c r="J209" s="130"/>
      <c r="K209" s="130"/>
      <c r="L209" s="130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</row>
    <row r="210" spans="1:59" ht="15.75" customHeight="1" outlineLevel="2">
      <c r="A210" s="124"/>
      <c r="B210" s="132"/>
      <c r="C210" s="133"/>
      <c r="D210" s="134" t="s">
        <v>244</v>
      </c>
      <c r="E210" s="130" t="s">
        <v>236</v>
      </c>
      <c r="F210" s="130"/>
      <c r="G210" s="130"/>
      <c r="H210" s="130"/>
      <c r="I210" s="130"/>
      <c r="J210" s="130"/>
      <c r="K210" s="130"/>
      <c r="L210" s="130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</row>
    <row r="211" spans="1:59" ht="15.75" customHeight="1" outlineLevel="2">
      <c r="A211" s="124"/>
      <c r="B211" s="50"/>
      <c r="C211" s="17">
        <v>4</v>
      </c>
      <c r="D211" s="126" t="s">
        <v>248</v>
      </c>
      <c r="E211" s="130" t="s">
        <v>5</v>
      </c>
      <c r="F211" s="130"/>
      <c r="G211" s="130"/>
      <c r="H211" s="130"/>
      <c r="I211" s="130"/>
      <c r="J211" s="130"/>
      <c r="K211" s="130"/>
      <c r="L211" s="130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</row>
    <row r="212" spans="1:59" ht="15.75" customHeight="1" outlineLevel="1">
      <c r="A212" s="124"/>
      <c r="B212" s="50"/>
      <c r="C212" s="17"/>
      <c r="D212" s="134" t="s">
        <v>250</v>
      </c>
      <c r="E212" s="130" t="s">
        <v>236</v>
      </c>
      <c r="F212" s="130" t="s">
        <v>5</v>
      </c>
      <c r="G212" s="130" t="s">
        <v>5</v>
      </c>
      <c r="H212" s="130" t="s">
        <v>5</v>
      </c>
      <c r="I212" s="130" t="s">
        <v>5</v>
      </c>
      <c r="J212" s="130" t="s">
        <v>5</v>
      </c>
      <c r="K212" s="130" t="s">
        <v>5</v>
      </c>
      <c r="L212" s="130" t="s">
        <v>5</v>
      </c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</row>
    <row r="213" spans="1:59" ht="15.75" customHeight="1" outlineLevel="2">
      <c r="A213" s="124"/>
      <c r="B213" s="50"/>
      <c r="C213" s="17"/>
      <c r="D213" s="134" t="s">
        <v>251</v>
      </c>
      <c r="E213" s="130" t="s">
        <v>236</v>
      </c>
      <c r="F213" s="130"/>
      <c r="G213" s="130"/>
      <c r="H213" s="130"/>
      <c r="I213" s="130"/>
      <c r="J213" s="130"/>
      <c r="K213" s="130"/>
      <c r="L213" s="130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</row>
    <row r="214" spans="1:59" ht="15.75" customHeight="1" outlineLevel="2">
      <c r="A214" s="124"/>
      <c r="B214" s="50"/>
      <c r="C214" s="17"/>
      <c r="D214" s="134" t="s">
        <v>252</v>
      </c>
      <c r="E214" s="130" t="s">
        <v>236</v>
      </c>
      <c r="F214" s="130"/>
      <c r="G214" s="130"/>
      <c r="H214" s="130"/>
      <c r="I214" s="130"/>
      <c r="J214" s="130"/>
      <c r="K214" s="130"/>
      <c r="L214" s="130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</row>
    <row r="215" spans="1:59" ht="15.75" customHeight="1" outlineLevel="2">
      <c r="A215" s="124"/>
      <c r="B215" s="50"/>
      <c r="C215" s="17"/>
      <c r="D215" s="134" t="s">
        <v>253</v>
      </c>
      <c r="E215" s="130" t="s">
        <v>236</v>
      </c>
      <c r="F215" s="130"/>
      <c r="G215" s="130"/>
      <c r="H215" s="130"/>
      <c r="I215" s="130"/>
      <c r="J215" s="130"/>
      <c r="K215" s="130"/>
      <c r="L215" s="130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</row>
    <row r="216" spans="1:59" ht="15.75" customHeight="1" outlineLevel="2">
      <c r="A216" s="124"/>
      <c r="B216" s="50"/>
      <c r="C216" s="17">
        <v>5</v>
      </c>
      <c r="D216" s="126" t="s">
        <v>254</v>
      </c>
      <c r="E216" s="130" t="s">
        <v>5</v>
      </c>
      <c r="F216" s="130"/>
      <c r="G216" s="130"/>
      <c r="H216" s="130"/>
      <c r="I216" s="130"/>
      <c r="J216" s="130"/>
      <c r="K216" s="130"/>
      <c r="L216" s="130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</row>
    <row r="217" spans="1:59" ht="15.75" customHeight="1" outlineLevel="1">
      <c r="A217" s="124"/>
      <c r="B217" s="50"/>
      <c r="C217" s="17"/>
      <c r="D217" s="134" t="s">
        <v>256</v>
      </c>
      <c r="E217" s="130" t="s">
        <v>236</v>
      </c>
      <c r="F217" s="159" t="s">
        <v>5</v>
      </c>
      <c r="G217" s="159" t="s">
        <v>5</v>
      </c>
      <c r="H217" s="159" t="s">
        <v>5</v>
      </c>
      <c r="I217" s="159" t="s">
        <v>5</v>
      </c>
      <c r="J217" s="159" t="s">
        <v>5</v>
      </c>
      <c r="K217" s="159" t="s">
        <v>5</v>
      </c>
      <c r="L217" s="159" t="s">
        <v>5</v>
      </c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</row>
    <row r="218" spans="1:59" ht="15.75" customHeight="1" outlineLevel="1">
      <c r="A218" s="124"/>
      <c r="B218" s="50"/>
      <c r="C218" s="17"/>
      <c r="D218" s="134" t="s">
        <v>257</v>
      </c>
      <c r="E218" s="130" t="s">
        <v>236</v>
      </c>
      <c r="F218" s="130" t="s">
        <v>5</v>
      </c>
      <c r="G218" s="130" t="s">
        <v>5</v>
      </c>
      <c r="H218" s="130" t="s">
        <v>5</v>
      </c>
      <c r="I218" s="130" t="s">
        <v>5</v>
      </c>
      <c r="J218" s="130" t="s">
        <v>5</v>
      </c>
      <c r="K218" s="130" t="s">
        <v>5</v>
      </c>
      <c r="L218" s="130" t="s">
        <v>5</v>
      </c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</row>
    <row r="219" spans="1:59" ht="15.75" customHeight="1" outlineLevel="2">
      <c r="A219" s="22" t="s">
        <v>288</v>
      </c>
      <c r="B219" s="15"/>
      <c r="C219" s="15" t="s">
        <v>283</v>
      </c>
      <c r="D219" s="124"/>
      <c r="E219" s="124"/>
      <c r="F219" s="68"/>
      <c r="G219" s="68"/>
      <c r="H219" s="68"/>
      <c r="I219" s="68"/>
      <c r="J219" s="68"/>
      <c r="K219" s="68"/>
      <c r="L219" s="68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</row>
    <row r="220" spans="1:59" ht="15.75" customHeight="1" outlineLevel="2">
      <c r="A220" s="124"/>
      <c r="B220" s="16"/>
      <c r="C220" s="60" t="s">
        <v>10</v>
      </c>
      <c r="D220" s="60" t="s">
        <v>12</v>
      </c>
      <c r="E220" s="60" t="s">
        <v>26</v>
      </c>
      <c r="F220" s="60">
        <v>2018</v>
      </c>
      <c r="G220" s="60">
        <v>2019</v>
      </c>
      <c r="H220" s="60">
        <v>2020</v>
      </c>
      <c r="I220" s="60">
        <v>2021</v>
      </c>
      <c r="J220" s="60">
        <v>2022</v>
      </c>
      <c r="K220" s="60">
        <v>2023</v>
      </c>
      <c r="L220" s="60">
        <v>2024</v>
      </c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</row>
    <row r="221" spans="1:59" ht="15.75" customHeight="1" outlineLevel="2">
      <c r="A221" s="124"/>
      <c r="B221" s="50"/>
      <c r="C221" s="17">
        <v>4</v>
      </c>
      <c r="D221" s="126" t="s">
        <v>227</v>
      </c>
      <c r="E221" s="17" t="s">
        <v>228</v>
      </c>
      <c r="F221" s="130"/>
      <c r="G221" s="130"/>
      <c r="H221" s="130"/>
      <c r="I221" s="130"/>
      <c r="J221" s="130"/>
      <c r="K221" s="130"/>
      <c r="L221" s="130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</row>
    <row r="222" spans="1:59" ht="15.75" customHeight="1" outlineLevel="2">
      <c r="A222" s="124"/>
      <c r="B222" s="50"/>
      <c r="C222" s="17">
        <v>5</v>
      </c>
      <c r="D222" s="126" t="s">
        <v>230</v>
      </c>
      <c r="E222" s="17" t="s">
        <v>289</v>
      </c>
      <c r="F222" s="130"/>
      <c r="G222" s="130"/>
      <c r="H222" s="130"/>
      <c r="I222" s="130"/>
      <c r="J222" s="130"/>
      <c r="K222" s="130"/>
      <c r="L222" s="130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</row>
    <row r="223" spans="1:59" ht="15.75" customHeight="1" outlineLevel="2">
      <c r="A223" s="124"/>
      <c r="B223" s="50"/>
      <c r="C223" s="17">
        <v>6</v>
      </c>
      <c r="D223" s="126" t="s">
        <v>233</v>
      </c>
      <c r="E223" s="130" t="s">
        <v>5</v>
      </c>
      <c r="F223" s="159" t="s">
        <v>5</v>
      </c>
      <c r="G223" s="159" t="s">
        <v>5</v>
      </c>
      <c r="H223" s="159" t="s">
        <v>5</v>
      </c>
      <c r="I223" s="159" t="s">
        <v>5</v>
      </c>
      <c r="J223" s="159" t="s">
        <v>5</v>
      </c>
      <c r="K223" s="159" t="s">
        <v>5</v>
      </c>
      <c r="L223" s="159" t="s">
        <v>5</v>
      </c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</row>
    <row r="224" spans="1:59" ht="15.75" customHeight="1" outlineLevel="2">
      <c r="A224" s="124"/>
      <c r="B224" s="132"/>
      <c r="C224" s="133"/>
      <c r="D224" s="134" t="s">
        <v>235</v>
      </c>
      <c r="E224" s="130" t="s">
        <v>236</v>
      </c>
      <c r="F224" s="130" t="s">
        <v>5</v>
      </c>
      <c r="G224" s="130" t="s">
        <v>5</v>
      </c>
      <c r="H224" s="130" t="s">
        <v>5</v>
      </c>
      <c r="I224" s="130" t="s">
        <v>5</v>
      </c>
      <c r="J224" s="130" t="s">
        <v>5</v>
      </c>
      <c r="K224" s="130" t="s">
        <v>5</v>
      </c>
      <c r="L224" s="130" t="s">
        <v>5</v>
      </c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</row>
    <row r="225" spans="1:59" ht="15.75" customHeight="1" outlineLevel="1">
      <c r="A225" s="124"/>
      <c r="B225" s="132"/>
      <c r="C225" s="133"/>
      <c r="D225" s="134" t="s">
        <v>237</v>
      </c>
      <c r="E225" s="130" t="s">
        <v>236</v>
      </c>
      <c r="F225" s="130"/>
      <c r="G225" s="130"/>
      <c r="H225" s="130"/>
      <c r="I225" s="130"/>
      <c r="J225" s="130"/>
      <c r="K225" s="130"/>
      <c r="L225" s="130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</row>
    <row r="226" spans="1:59" ht="15.75" customHeight="1" outlineLevel="2">
      <c r="A226" s="124"/>
      <c r="B226" s="132"/>
      <c r="C226" s="133"/>
      <c r="D226" s="134" t="s">
        <v>238</v>
      </c>
      <c r="E226" s="130" t="s">
        <v>236</v>
      </c>
      <c r="F226" s="130"/>
      <c r="G226" s="130"/>
      <c r="H226" s="130"/>
      <c r="I226" s="130"/>
      <c r="J226" s="130"/>
      <c r="K226" s="130"/>
      <c r="L226" s="130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</row>
    <row r="227" spans="1:59" ht="15.75" customHeight="1" outlineLevel="2">
      <c r="A227" s="124"/>
      <c r="B227" s="132"/>
      <c r="C227" s="133"/>
      <c r="D227" s="134" t="s">
        <v>239</v>
      </c>
      <c r="E227" s="130" t="s">
        <v>236</v>
      </c>
      <c r="F227" s="130"/>
      <c r="G227" s="130"/>
      <c r="H227" s="130"/>
      <c r="I227" s="130"/>
      <c r="J227" s="130"/>
      <c r="K227" s="130"/>
      <c r="L227" s="130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</row>
    <row r="228" spans="1:59" ht="15.75" customHeight="1" outlineLevel="1">
      <c r="A228" s="124"/>
      <c r="B228" s="132"/>
      <c r="C228" s="133"/>
      <c r="D228" s="134" t="s">
        <v>240</v>
      </c>
      <c r="E228" s="130" t="s">
        <v>236</v>
      </c>
      <c r="F228" s="130"/>
      <c r="G228" s="130"/>
      <c r="H228" s="130"/>
      <c r="I228" s="130"/>
      <c r="J228" s="130"/>
      <c r="K228" s="130"/>
      <c r="L228" s="130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</row>
    <row r="229" spans="1:59" ht="15.75" customHeight="1" outlineLevel="1">
      <c r="A229" s="124"/>
      <c r="B229" s="132"/>
      <c r="C229" s="133" t="s">
        <v>290</v>
      </c>
      <c r="D229" s="134" t="s">
        <v>266</v>
      </c>
      <c r="E229" s="130" t="s">
        <v>267</v>
      </c>
      <c r="F229" s="136">
        <v>181</v>
      </c>
      <c r="G229" s="136">
        <v>188</v>
      </c>
      <c r="H229" s="136">
        <v>173</v>
      </c>
      <c r="I229" s="136">
        <v>186</v>
      </c>
      <c r="J229" s="136">
        <v>175</v>
      </c>
      <c r="K229" s="136">
        <v>177</v>
      </c>
      <c r="L229" s="136">
        <v>159</v>
      </c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</row>
    <row r="230" spans="1:59" ht="15.75" customHeight="1" outlineLevel="1">
      <c r="A230" s="124"/>
      <c r="B230" s="50"/>
      <c r="C230" s="50"/>
      <c r="D230" s="65"/>
      <c r="E230" s="50"/>
      <c r="F230" s="145"/>
      <c r="G230" s="145"/>
      <c r="H230" s="145"/>
      <c r="I230" s="145"/>
      <c r="J230" s="145"/>
      <c r="K230" s="145"/>
      <c r="L230" s="145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</row>
    <row r="231" spans="1:59" ht="15.75" customHeight="1" outlineLevel="1">
      <c r="A231" s="124"/>
      <c r="B231" s="50"/>
      <c r="C231" s="50"/>
      <c r="D231" s="65"/>
      <c r="E231" s="50"/>
      <c r="F231" s="145"/>
      <c r="G231" s="145"/>
      <c r="H231" s="145"/>
      <c r="I231" s="145"/>
      <c r="J231" s="145"/>
      <c r="K231" s="145"/>
      <c r="L231" s="145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</row>
    <row r="232" spans="1:59" ht="15.75" customHeight="1" outlineLevel="1">
      <c r="A232" s="22" t="s">
        <v>288</v>
      </c>
      <c r="B232" s="15"/>
      <c r="C232" s="15" t="s">
        <v>291</v>
      </c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</row>
    <row r="233" spans="1:59" ht="15.75" customHeight="1" outlineLevel="1">
      <c r="A233" s="124"/>
      <c r="B233" s="16"/>
      <c r="C233" s="60" t="s">
        <v>10</v>
      </c>
      <c r="D233" s="60" t="s">
        <v>12</v>
      </c>
      <c r="E233" s="60" t="s">
        <v>26</v>
      </c>
      <c r="F233" s="60">
        <v>2017</v>
      </c>
      <c r="G233" s="60">
        <v>2018</v>
      </c>
      <c r="H233" s="60">
        <v>2019</v>
      </c>
      <c r="I233" s="60">
        <v>2020</v>
      </c>
      <c r="J233" s="60">
        <v>2021</v>
      </c>
      <c r="K233" s="60">
        <v>2022</v>
      </c>
      <c r="L233" s="60">
        <v>2023</v>
      </c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</row>
    <row r="234" spans="1:59" ht="15.75" customHeight="1" outlineLevel="1">
      <c r="A234" s="124"/>
      <c r="B234" s="50"/>
      <c r="C234" s="17">
        <v>1</v>
      </c>
      <c r="D234" s="126" t="s">
        <v>227</v>
      </c>
      <c r="E234" s="17" t="s">
        <v>228</v>
      </c>
      <c r="F234" s="136">
        <v>66.319999999999993</v>
      </c>
      <c r="G234" s="136">
        <v>61.323</v>
      </c>
      <c r="H234" s="136">
        <v>59</v>
      </c>
      <c r="I234" s="136">
        <v>60.584000000000003</v>
      </c>
      <c r="J234" s="136">
        <v>55.13</v>
      </c>
      <c r="K234" s="136">
        <v>40.985999999999997</v>
      </c>
      <c r="L234" s="136">
        <v>41.692</v>
      </c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</row>
    <row r="235" spans="1:59" ht="15.75" customHeight="1" outlineLevel="1">
      <c r="A235" s="124"/>
      <c r="B235" s="50"/>
      <c r="C235" s="17">
        <v>2</v>
      </c>
      <c r="D235" s="126" t="s">
        <v>230</v>
      </c>
      <c r="E235" s="17" t="s">
        <v>292</v>
      </c>
      <c r="F235" s="130">
        <v>0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</row>
    <row r="236" spans="1:59" ht="15.75" customHeight="1" outlineLevel="1">
      <c r="A236" s="124"/>
      <c r="B236" s="50"/>
      <c r="C236" s="17">
        <v>3</v>
      </c>
      <c r="D236" s="126" t="s">
        <v>233</v>
      </c>
      <c r="E236" s="130" t="s">
        <v>5</v>
      </c>
      <c r="F236" s="159" t="s">
        <v>5</v>
      </c>
      <c r="G236" s="159" t="s">
        <v>5</v>
      </c>
      <c r="H236" s="159" t="s">
        <v>5</v>
      </c>
      <c r="I236" s="159" t="s">
        <v>5</v>
      </c>
      <c r="J236" s="159" t="s">
        <v>5</v>
      </c>
      <c r="K236" s="159" t="s">
        <v>5</v>
      </c>
      <c r="L236" s="159" t="s">
        <v>5</v>
      </c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</row>
    <row r="237" spans="1:59" ht="15.75" customHeight="1" outlineLevel="1">
      <c r="A237" s="124"/>
      <c r="B237" s="132"/>
      <c r="C237" s="133"/>
      <c r="D237" s="134" t="s">
        <v>235</v>
      </c>
      <c r="E237" s="160" t="s">
        <v>246</v>
      </c>
      <c r="F237" s="634">
        <v>0.12</v>
      </c>
      <c r="G237" s="634">
        <v>0.13</v>
      </c>
      <c r="H237" s="634">
        <v>0.115</v>
      </c>
      <c r="I237" s="634">
        <v>0.11600000000000001</v>
      </c>
      <c r="J237" s="143">
        <v>0.11700000000000001</v>
      </c>
      <c r="K237" s="143">
        <v>6.6000000000000003E-2</v>
      </c>
      <c r="L237" s="143">
        <v>0.113</v>
      </c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</row>
    <row r="238" spans="1:59" ht="15.75" customHeight="1" outlineLevel="2">
      <c r="A238" s="124"/>
      <c r="B238" s="132"/>
      <c r="C238" s="133"/>
      <c r="D238" s="134" t="s">
        <v>237</v>
      </c>
      <c r="E238" s="130" t="s">
        <v>236</v>
      </c>
      <c r="F238" s="130"/>
      <c r="G238" s="130"/>
      <c r="H238" s="130"/>
      <c r="I238" s="130"/>
      <c r="J238" s="130"/>
      <c r="K238" s="130"/>
      <c r="L238" s="130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</row>
    <row r="239" spans="1:59" ht="15.75" customHeight="1" outlineLevel="2">
      <c r="A239" s="124"/>
      <c r="B239" s="132"/>
      <c r="C239" s="133"/>
      <c r="D239" s="134" t="s">
        <v>238</v>
      </c>
      <c r="E239" s="130" t="s">
        <v>236</v>
      </c>
      <c r="F239" s="130"/>
      <c r="G239" s="130"/>
      <c r="H239" s="130"/>
      <c r="I239" s="130"/>
      <c r="J239" s="130"/>
      <c r="K239" s="130"/>
      <c r="L239" s="130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</row>
    <row r="240" spans="1:59" ht="15.75" customHeight="1" outlineLevel="2">
      <c r="A240" s="124"/>
      <c r="B240" s="132"/>
      <c r="C240" s="133"/>
      <c r="D240" s="134" t="s">
        <v>239</v>
      </c>
      <c r="E240" s="130" t="s">
        <v>236</v>
      </c>
      <c r="F240" s="130"/>
      <c r="G240" s="130"/>
      <c r="H240" s="130"/>
      <c r="I240" s="130"/>
      <c r="J240" s="130"/>
      <c r="K240" s="130"/>
      <c r="L240" s="130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</row>
    <row r="241" spans="1:59" ht="15.75" customHeight="1" outlineLevel="2">
      <c r="A241" s="124"/>
      <c r="B241" s="132"/>
      <c r="C241" s="133"/>
      <c r="D241" s="134" t="s">
        <v>240</v>
      </c>
      <c r="E241" s="130" t="s">
        <v>236</v>
      </c>
      <c r="F241" s="130"/>
      <c r="G241" s="130"/>
      <c r="H241" s="130"/>
      <c r="I241" s="130"/>
      <c r="J241" s="130"/>
      <c r="K241" s="130"/>
      <c r="L241" s="130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</row>
    <row r="242" spans="1:59" ht="15.75" customHeight="1" outlineLevel="2">
      <c r="A242" s="124"/>
      <c r="B242" s="132"/>
      <c r="C242" s="133"/>
      <c r="D242" s="134" t="s">
        <v>241</v>
      </c>
      <c r="E242" s="130" t="s">
        <v>236</v>
      </c>
      <c r="F242" s="130"/>
      <c r="G242" s="130"/>
      <c r="H242" s="130"/>
      <c r="I242" s="130"/>
      <c r="J242" s="130"/>
      <c r="K242" s="130"/>
      <c r="L242" s="130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</row>
    <row r="243" spans="1:59" ht="15.75" customHeight="1" outlineLevel="2">
      <c r="A243" s="124"/>
      <c r="B243" s="132"/>
      <c r="C243" s="133"/>
      <c r="D243" s="134" t="s">
        <v>242</v>
      </c>
      <c r="E243" s="130" t="s">
        <v>236</v>
      </c>
      <c r="F243" s="130"/>
      <c r="G243" s="130"/>
      <c r="H243" s="130"/>
      <c r="I243" s="130"/>
      <c r="J243" s="130"/>
      <c r="K243" s="130"/>
      <c r="L243" s="130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</row>
    <row r="244" spans="1:59" ht="15.75" customHeight="1" outlineLevel="2">
      <c r="A244" s="124"/>
      <c r="B244" s="132"/>
      <c r="C244" s="133"/>
      <c r="D244" s="134" t="s">
        <v>243</v>
      </c>
      <c r="E244" s="130" t="s">
        <v>236</v>
      </c>
      <c r="F244" s="130"/>
      <c r="G244" s="130"/>
      <c r="H244" s="130"/>
      <c r="I244" s="130"/>
      <c r="J244" s="130"/>
      <c r="K244" s="130"/>
      <c r="L244" s="130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</row>
    <row r="245" spans="1:59" ht="15.75" customHeight="1" outlineLevel="2">
      <c r="A245" s="124"/>
      <c r="B245" s="132"/>
      <c r="C245" s="133"/>
      <c r="D245" s="134" t="s">
        <v>244</v>
      </c>
      <c r="E245" s="130" t="s">
        <v>236</v>
      </c>
      <c r="F245" s="130"/>
      <c r="G245" s="130"/>
      <c r="H245" s="130"/>
      <c r="I245" s="130"/>
      <c r="J245" s="130"/>
      <c r="K245" s="130"/>
      <c r="L245" s="130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</row>
    <row r="246" spans="1:59" ht="15.75" customHeight="1" outlineLevel="2">
      <c r="A246" s="124"/>
      <c r="B246" s="50"/>
      <c r="C246" s="17">
        <v>4</v>
      </c>
      <c r="D246" s="126" t="s">
        <v>248</v>
      </c>
      <c r="E246" s="130" t="s">
        <v>5</v>
      </c>
      <c r="F246" s="130"/>
      <c r="G246" s="130"/>
      <c r="H246" s="130"/>
      <c r="I246" s="130"/>
      <c r="J246" s="130"/>
      <c r="K246" s="130"/>
      <c r="L246" s="130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</row>
    <row r="247" spans="1:59" ht="15.75" customHeight="1" outlineLevel="1">
      <c r="A247" s="124"/>
      <c r="B247" s="50"/>
      <c r="C247" s="17"/>
      <c r="D247" s="134" t="s">
        <v>250</v>
      </c>
      <c r="E247" s="130" t="s">
        <v>236</v>
      </c>
      <c r="F247" s="130" t="s">
        <v>5</v>
      </c>
      <c r="G247" s="130" t="s">
        <v>5</v>
      </c>
      <c r="H247" s="130" t="s">
        <v>5</v>
      </c>
      <c r="I247" s="130" t="s">
        <v>5</v>
      </c>
      <c r="J247" s="130" t="s">
        <v>5</v>
      </c>
      <c r="K247" s="130" t="s">
        <v>5</v>
      </c>
      <c r="L247" s="130" t="s">
        <v>5</v>
      </c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</row>
    <row r="248" spans="1:59" ht="15.75" customHeight="1" outlineLevel="2">
      <c r="A248" s="124"/>
      <c r="B248" s="50"/>
      <c r="C248" s="17"/>
      <c r="D248" s="134" t="s">
        <v>251</v>
      </c>
      <c r="E248" s="130" t="s">
        <v>236</v>
      </c>
      <c r="F248" s="130"/>
      <c r="G248" s="130"/>
      <c r="H248" s="130"/>
      <c r="I248" s="130"/>
      <c r="J248" s="130"/>
      <c r="K248" s="130"/>
      <c r="L248" s="130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</row>
    <row r="249" spans="1:59" ht="15.75" customHeight="1" outlineLevel="2">
      <c r="A249" s="124"/>
      <c r="B249" s="50"/>
      <c r="C249" s="17"/>
      <c r="D249" s="134" t="s">
        <v>252</v>
      </c>
      <c r="E249" s="130" t="s">
        <v>236</v>
      </c>
      <c r="F249" s="130"/>
      <c r="G249" s="130"/>
      <c r="H249" s="130"/>
      <c r="I249" s="130"/>
      <c r="J249" s="130"/>
      <c r="K249" s="130"/>
      <c r="L249" s="130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</row>
    <row r="250" spans="1:59" ht="15.75" customHeight="1" outlineLevel="2">
      <c r="A250" s="124"/>
      <c r="B250" s="50"/>
      <c r="C250" s="17"/>
      <c r="D250" s="134" t="s">
        <v>253</v>
      </c>
      <c r="E250" s="130" t="s">
        <v>236</v>
      </c>
      <c r="F250" s="130"/>
      <c r="G250" s="130"/>
      <c r="H250" s="130"/>
      <c r="I250" s="130"/>
      <c r="J250" s="130"/>
      <c r="K250" s="130"/>
      <c r="L250" s="130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</row>
    <row r="251" spans="1:59" ht="15.75" customHeight="1" outlineLevel="2">
      <c r="A251" s="124"/>
      <c r="B251" s="50"/>
      <c r="C251" s="17">
        <v>5</v>
      </c>
      <c r="D251" s="126" t="s">
        <v>254</v>
      </c>
      <c r="E251" s="130" t="s">
        <v>5</v>
      </c>
      <c r="F251" s="130"/>
      <c r="G251" s="130"/>
      <c r="H251" s="130"/>
      <c r="I251" s="130"/>
      <c r="J251" s="130"/>
      <c r="K251" s="130"/>
      <c r="L251" s="130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</row>
    <row r="252" spans="1:59" ht="15.75" customHeight="1" outlineLevel="1">
      <c r="A252" s="124"/>
      <c r="B252" s="50"/>
      <c r="C252" s="17"/>
      <c r="D252" s="134" t="s">
        <v>256</v>
      </c>
      <c r="E252" s="130" t="s">
        <v>236</v>
      </c>
      <c r="F252" s="159" t="s">
        <v>5</v>
      </c>
      <c r="G252" s="159" t="s">
        <v>5</v>
      </c>
      <c r="H252" s="159" t="s">
        <v>5</v>
      </c>
      <c r="I252" s="159" t="s">
        <v>5</v>
      </c>
      <c r="J252" s="159" t="s">
        <v>5</v>
      </c>
      <c r="K252" s="159" t="s">
        <v>5</v>
      </c>
      <c r="L252" s="159" t="s">
        <v>5</v>
      </c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</row>
    <row r="253" spans="1:59" ht="15.75" customHeight="1" outlineLevel="2">
      <c r="A253" s="124"/>
      <c r="B253" s="50"/>
      <c r="C253" s="17"/>
      <c r="D253" s="134" t="s">
        <v>257</v>
      </c>
      <c r="E253" s="130" t="s">
        <v>236</v>
      </c>
      <c r="F253" s="130" t="s">
        <v>5</v>
      </c>
      <c r="G253" s="130" t="s">
        <v>5</v>
      </c>
      <c r="H253" s="130" t="s">
        <v>5</v>
      </c>
      <c r="I253" s="130" t="s">
        <v>5</v>
      </c>
      <c r="J253" s="130" t="s">
        <v>5</v>
      </c>
      <c r="K253" s="130" t="s">
        <v>5</v>
      </c>
      <c r="L253" s="130" t="s">
        <v>5</v>
      </c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</row>
    <row r="254" spans="1:59" ht="15.75" customHeight="1" outlineLevel="2">
      <c r="A254" s="22" t="s">
        <v>288</v>
      </c>
      <c r="B254" s="15"/>
      <c r="C254" s="15" t="s">
        <v>283</v>
      </c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</row>
    <row r="255" spans="1:59" ht="15.75" customHeight="1" outlineLevel="2">
      <c r="A255" s="124"/>
      <c r="B255" s="16"/>
      <c r="C255" s="60" t="s">
        <v>10</v>
      </c>
      <c r="D255" s="60" t="s">
        <v>12</v>
      </c>
      <c r="E255" s="60" t="s">
        <v>26</v>
      </c>
      <c r="F255" s="60">
        <v>2018</v>
      </c>
      <c r="G255" s="60">
        <v>2019</v>
      </c>
      <c r="H255" s="60">
        <v>2020</v>
      </c>
      <c r="I255" s="60">
        <v>2021</v>
      </c>
      <c r="J255" s="60">
        <v>2022</v>
      </c>
      <c r="K255" s="60">
        <v>2023</v>
      </c>
      <c r="L255" s="60">
        <v>2024</v>
      </c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</row>
    <row r="256" spans="1:59" ht="15.75" customHeight="1" outlineLevel="2">
      <c r="A256" s="124"/>
      <c r="B256" s="50"/>
      <c r="C256" s="17">
        <v>4</v>
      </c>
      <c r="D256" s="126" t="s">
        <v>227</v>
      </c>
      <c r="E256" s="17" t="s">
        <v>228</v>
      </c>
      <c r="F256" s="130"/>
      <c r="G256" s="130"/>
      <c r="H256" s="130"/>
      <c r="I256" s="130"/>
      <c r="J256" s="130"/>
      <c r="K256" s="130"/>
      <c r="L256" s="130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</row>
    <row r="257" spans="1:59" ht="15.75" customHeight="1" outlineLevel="2">
      <c r="A257" s="124"/>
      <c r="B257" s="50"/>
      <c r="C257" s="17">
        <v>5</v>
      </c>
      <c r="D257" s="126" t="s">
        <v>230</v>
      </c>
      <c r="E257" s="17" t="s">
        <v>289</v>
      </c>
      <c r="F257" s="130"/>
      <c r="G257" s="130"/>
      <c r="H257" s="130"/>
      <c r="I257" s="130"/>
      <c r="J257" s="130"/>
      <c r="K257" s="130"/>
      <c r="L257" s="130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</row>
    <row r="258" spans="1:59" ht="15.75" customHeight="1" outlineLevel="2">
      <c r="A258" s="124"/>
      <c r="B258" s="50"/>
      <c r="C258" s="17">
        <v>6</v>
      </c>
      <c r="D258" s="126" t="s">
        <v>233</v>
      </c>
      <c r="E258" s="130" t="s">
        <v>5</v>
      </c>
      <c r="F258" s="159" t="s">
        <v>5</v>
      </c>
      <c r="G258" s="159" t="s">
        <v>5</v>
      </c>
      <c r="H258" s="159" t="s">
        <v>5</v>
      </c>
      <c r="I258" s="159" t="s">
        <v>5</v>
      </c>
      <c r="J258" s="159" t="s">
        <v>5</v>
      </c>
      <c r="K258" s="159" t="s">
        <v>5</v>
      </c>
      <c r="L258" s="159" t="s">
        <v>5</v>
      </c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</row>
    <row r="259" spans="1:59" ht="15.75" customHeight="1" outlineLevel="1">
      <c r="A259" s="124"/>
      <c r="B259" s="132"/>
      <c r="C259" s="133"/>
      <c r="D259" s="134" t="s">
        <v>235</v>
      </c>
      <c r="E259" s="130" t="s">
        <v>236</v>
      </c>
      <c r="F259" s="130" t="s">
        <v>5</v>
      </c>
      <c r="G259" s="130" t="s">
        <v>5</v>
      </c>
      <c r="H259" s="130" t="s">
        <v>5</v>
      </c>
      <c r="I259" s="130" t="s">
        <v>5</v>
      </c>
      <c r="J259" s="130" t="s">
        <v>5</v>
      </c>
      <c r="K259" s="130" t="s">
        <v>5</v>
      </c>
      <c r="L259" s="130" t="s">
        <v>5</v>
      </c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</row>
    <row r="260" spans="1:59" ht="15.75" customHeight="1" outlineLevel="2">
      <c r="A260" s="124"/>
      <c r="B260" s="132"/>
      <c r="C260" s="133"/>
      <c r="D260" s="134" t="s">
        <v>237</v>
      </c>
      <c r="E260" s="130" t="s">
        <v>236</v>
      </c>
      <c r="F260" s="130"/>
      <c r="G260" s="130"/>
      <c r="H260" s="130"/>
      <c r="I260" s="130"/>
      <c r="J260" s="130"/>
      <c r="K260" s="130"/>
      <c r="L260" s="130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</row>
    <row r="261" spans="1:59" ht="15.75" customHeight="1" outlineLevel="2">
      <c r="A261" s="124"/>
      <c r="B261" s="132"/>
      <c r="C261" s="133"/>
      <c r="D261" s="134" t="s">
        <v>238</v>
      </c>
      <c r="E261" s="130" t="s">
        <v>236</v>
      </c>
      <c r="F261" s="130"/>
      <c r="G261" s="130"/>
      <c r="H261" s="130"/>
      <c r="I261" s="130"/>
      <c r="J261" s="130"/>
      <c r="K261" s="130"/>
      <c r="L261" s="130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</row>
    <row r="262" spans="1:59" ht="15.75" customHeight="1" outlineLevel="1">
      <c r="A262" s="124"/>
      <c r="B262" s="132"/>
      <c r="C262" s="133"/>
      <c r="D262" s="134" t="s">
        <v>239</v>
      </c>
      <c r="E262" s="130" t="s">
        <v>236</v>
      </c>
      <c r="F262" s="633">
        <v>5.78</v>
      </c>
      <c r="G262" s="633">
        <v>5.87</v>
      </c>
      <c r="H262" s="633">
        <v>5.7</v>
      </c>
      <c r="I262" s="633">
        <v>5.64</v>
      </c>
      <c r="J262" s="143">
        <v>5.64</v>
      </c>
      <c r="K262" s="143">
        <v>5.6029999999999998</v>
      </c>
      <c r="L262" s="143">
        <v>12.8</v>
      </c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</row>
    <row r="263" spans="1:59" ht="15.75" customHeight="1" outlineLevel="1">
      <c r="A263" s="124"/>
      <c r="B263" s="132"/>
      <c r="C263" s="133"/>
      <c r="D263" s="134" t="s">
        <v>240</v>
      </c>
      <c r="E263" s="130" t="s">
        <v>236</v>
      </c>
      <c r="F263" s="130"/>
      <c r="G263" s="130"/>
      <c r="H263" s="130"/>
      <c r="I263" s="130"/>
      <c r="J263" s="130"/>
      <c r="K263" s="130"/>
      <c r="L263" s="130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</row>
    <row r="264" spans="1:59" ht="15.75" customHeight="1" outlineLevel="1">
      <c r="A264" s="124"/>
      <c r="B264" s="132"/>
      <c r="C264" s="133" t="s">
        <v>290</v>
      </c>
      <c r="D264" s="134" t="s">
        <v>266</v>
      </c>
      <c r="E264" s="130" t="s">
        <v>267</v>
      </c>
      <c r="F264" s="136">
        <v>833</v>
      </c>
      <c r="G264" s="136">
        <v>642</v>
      </c>
      <c r="H264" s="136">
        <v>717</v>
      </c>
      <c r="I264" s="136">
        <v>616</v>
      </c>
      <c r="J264" s="136">
        <v>843</v>
      </c>
      <c r="K264" s="136">
        <v>789</v>
      </c>
      <c r="L264" s="136">
        <v>675</v>
      </c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</row>
    <row r="265" spans="1:59" ht="15.75" customHeight="1" outlineLevel="1">
      <c r="A265" s="124"/>
      <c r="B265" s="50"/>
      <c r="C265" s="50"/>
      <c r="D265" s="65"/>
      <c r="E265" s="50"/>
      <c r="F265" s="145"/>
      <c r="G265" s="145"/>
      <c r="H265" s="145"/>
      <c r="I265" s="145"/>
      <c r="J265" s="145"/>
      <c r="K265" s="145"/>
      <c r="L265" s="145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</row>
    <row r="266" spans="1:59" ht="15.75" customHeight="1" outlineLevel="1">
      <c r="A266" s="124"/>
      <c r="B266" s="50"/>
      <c r="C266" s="50"/>
      <c r="D266" s="65"/>
      <c r="E266" s="50"/>
      <c r="F266" s="145"/>
      <c r="G266" s="145"/>
      <c r="H266" s="145"/>
      <c r="I266" s="145"/>
      <c r="J266" s="145"/>
      <c r="K266" s="145"/>
      <c r="L266" s="145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</row>
    <row r="267" spans="1:59" ht="15.75" customHeight="1" outlineLevel="1">
      <c r="A267" s="22" t="s">
        <v>293</v>
      </c>
      <c r="B267" s="15"/>
      <c r="C267" s="15" t="s">
        <v>294</v>
      </c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</row>
    <row r="268" spans="1:59" ht="15.75" customHeight="1" outlineLevel="1">
      <c r="A268" s="124"/>
      <c r="B268" s="16"/>
      <c r="C268" s="60" t="s">
        <v>10</v>
      </c>
      <c r="D268" s="60" t="s">
        <v>12</v>
      </c>
      <c r="E268" s="60" t="s">
        <v>26</v>
      </c>
      <c r="F268" s="60">
        <v>2017</v>
      </c>
      <c r="G268" s="60">
        <v>2018</v>
      </c>
      <c r="H268" s="60">
        <v>2019</v>
      </c>
      <c r="I268" s="60">
        <v>2020</v>
      </c>
      <c r="J268" s="60">
        <v>2021</v>
      </c>
      <c r="K268" s="60">
        <v>2022</v>
      </c>
      <c r="L268" s="60">
        <v>2023</v>
      </c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</row>
    <row r="269" spans="1:59" ht="15.75" customHeight="1" outlineLevel="1">
      <c r="A269" s="124"/>
      <c r="B269" s="50"/>
      <c r="C269" s="17">
        <v>1</v>
      </c>
      <c r="D269" s="126" t="s">
        <v>227</v>
      </c>
      <c r="E269" s="17" t="s">
        <v>228</v>
      </c>
      <c r="F269" s="136">
        <v>2.4460000000000002</v>
      </c>
      <c r="G269" s="136">
        <v>14.500999999999999</v>
      </c>
      <c r="H269" s="136">
        <v>27.843</v>
      </c>
      <c r="I269" s="136">
        <v>24.71</v>
      </c>
      <c r="J269" s="136">
        <v>22.356999999999999</v>
      </c>
      <c r="K269" s="136">
        <v>22.981000000000002</v>
      </c>
      <c r="L269" s="136">
        <v>20.503</v>
      </c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</row>
    <row r="270" spans="1:59" ht="15.75" customHeight="1" outlineLevel="1">
      <c r="A270" s="124"/>
      <c r="B270" s="50"/>
      <c r="C270" s="17">
        <v>2</v>
      </c>
      <c r="D270" s="126" t="s">
        <v>230</v>
      </c>
      <c r="E270" s="17" t="s">
        <v>295</v>
      </c>
      <c r="F270" s="130">
        <v>0</v>
      </c>
      <c r="G270" s="130">
        <v>0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</row>
    <row r="271" spans="1:59" ht="15.75" customHeight="1" outlineLevel="1">
      <c r="A271" s="124"/>
      <c r="B271" s="50"/>
      <c r="C271" s="17">
        <v>3</v>
      </c>
      <c r="D271" s="126" t="s">
        <v>233</v>
      </c>
      <c r="E271" s="130" t="s">
        <v>5</v>
      </c>
      <c r="F271" s="159" t="s">
        <v>5</v>
      </c>
      <c r="G271" s="159" t="s">
        <v>5</v>
      </c>
      <c r="H271" s="159" t="s">
        <v>5</v>
      </c>
      <c r="I271" s="159" t="s">
        <v>5</v>
      </c>
      <c r="J271" s="159" t="s">
        <v>5</v>
      </c>
      <c r="K271" s="159" t="s">
        <v>5</v>
      </c>
      <c r="L271" s="159" t="s">
        <v>5</v>
      </c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</row>
    <row r="272" spans="1:59" ht="15.75" customHeight="1" outlineLevel="1">
      <c r="A272" s="124"/>
      <c r="B272" s="132"/>
      <c r="C272" s="133"/>
      <c r="D272" s="134" t="s">
        <v>235</v>
      </c>
      <c r="E272" s="130" t="s">
        <v>287</v>
      </c>
      <c r="F272" s="633">
        <v>0.03</v>
      </c>
      <c r="G272" s="633">
        <v>3.5000000000000003E-2</v>
      </c>
      <c r="H272" s="633">
        <v>0.03</v>
      </c>
      <c r="I272" s="143">
        <v>4.0000000000000001E-3</v>
      </c>
      <c r="J272" s="143">
        <v>2.5000000000000001E-2</v>
      </c>
      <c r="K272" s="143">
        <v>1.6E-2</v>
      </c>
      <c r="L272" s="143">
        <v>0.02</v>
      </c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</row>
    <row r="273" spans="1:59" ht="15.75" customHeight="1" outlineLevel="2">
      <c r="A273" s="124"/>
      <c r="B273" s="132"/>
      <c r="C273" s="133"/>
      <c r="D273" s="134" t="s">
        <v>237</v>
      </c>
      <c r="E273" s="130" t="s">
        <v>236</v>
      </c>
      <c r="F273" s="130"/>
      <c r="G273" s="130"/>
      <c r="H273" s="130"/>
      <c r="I273" s="130"/>
      <c r="J273" s="130"/>
      <c r="K273" s="130"/>
      <c r="L273" s="130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</row>
    <row r="274" spans="1:59" ht="15.75" customHeight="1" outlineLevel="2">
      <c r="A274" s="124"/>
      <c r="B274" s="132"/>
      <c r="C274" s="133"/>
      <c r="D274" s="134" t="s">
        <v>238</v>
      </c>
      <c r="E274" s="130" t="s">
        <v>236</v>
      </c>
      <c r="F274" s="130"/>
      <c r="G274" s="130"/>
      <c r="H274" s="130"/>
      <c r="I274" s="130"/>
      <c r="J274" s="130"/>
      <c r="K274" s="130"/>
      <c r="L274" s="130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</row>
    <row r="275" spans="1:59" ht="15.75" customHeight="1" outlineLevel="2">
      <c r="A275" s="124"/>
      <c r="B275" s="132"/>
      <c r="C275" s="133"/>
      <c r="D275" s="134" t="s">
        <v>239</v>
      </c>
      <c r="E275" s="130" t="s">
        <v>236</v>
      </c>
      <c r="F275" s="130"/>
      <c r="G275" s="130"/>
      <c r="H275" s="130"/>
      <c r="I275" s="130"/>
      <c r="J275" s="130"/>
      <c r="K275" s="130"/>
      <c r="L275" s="130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</row>
    <row r="276" spans="1:59" ht="15.75" customHeight="1" outlineLevel="2">
      <c r="A276" s="124"/>
      <c r="B276" s="132"/>
      <c r="C276" s="133"/>
      <c r="D276" s="134" t="s">
        <v>240</v>
      </c>
      <c r="E276" s="130" t="s">
        <v>236</v>
      </c>
      <c r="F276" s="130"/>
      <c r="G276" s="130"/>
      <c r="H276" s="130"/>
      <c r="I276" s="130"/>
      <c r="J276" s="130"/>
      <c r="K276" s="130"/>
      <c r="L276" s="130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</row>
    <row r="277" spans="1:59" ht="15.75" customHeight="1" outlineLevel="2">
      <c r="A277" s="124"/>
      <c r="B277" s="132"/>
      <c r="C277" s="133"/>
      <c r="D277" s="134" t="s">
        <v>241</v>
      </c>
      <c r="E277" s="130" t="s">
        <v>236</v>
      </c>
      <c r="F277" s="130"/>
      <c r="G277" s="130"/>
      <c r="H277" s="130"/>
      <c r="I277" s="130"/>
      <c r="J277" s="130"/>
      <c r="K277" s="130"/>
      <c r="L277" s="130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</row>
    <row r="278" spans="1:59" ht="15.75" customHeight="1" outlineLevel="2">
      <c r="A278" s="124"/>
      <c r="B278" s="132"/>
      <c r="C278" s="133"/>
      <c r="D278" s="134" t="s">
        <v>242</v>
      </c>
      <c r="E278" s="130" t="s">
        <v>236</v>
      </c>
      <c r="F278" s="130"/>
      <c r="G278" s="130"/>
      <c r="H278" s="130"/>
      <c r="I278" s="130"/>
      <c r="J278" s="130"/>
      <c r="K278" s="130"/>
      <c r="L278" s="130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</row>
    <row r="279" spans="1:59" ht="15.75" customHeight="1" outlineLevel="2">
      <c r="A279" s="124"/>
      <c r="B279" s="132"/>
      <c r="C279" s="133"/>
      <c r="D279" s="134" t="s">
        <v>243</v>
      </c>
      <c r="E279" s="130" t="s">
        <v>236</v>
      </c>
      <c r="F279" s="130"/>
      <c r="G279" s="130"/>
      <c r="H279" s="130"/>
      <c r="I279" s="130"/>
      <c r="J279" s="130"/>
      <c r="K279" s="130"/>
      <c r="L279" s="130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</row>
    <row r="280" spans="1:59" ht="15.75" customHeight="1" outlineLevel="2">
      <c r="A280" s="124"/>
      <c r="B280" s="132"/>
      <c r="C280" s="133"/>
      <c r="D280" s="134" t="s">
        <v>244</v>
      </c>
      <c r="E280" s="130" t="s">
        <v>236</v>
      </c>
      <c r="F280" s="130"/>
      <c r="G280" s="130"/>
      <c r="H280" s="130"/>
      <c r="I280" s="130"/>
      <c r="J280" s="130"/>
      <c r="K280" s="130"/>
      <c r="L280" s="130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</row>
    <row r="281" spans="1:59" ht="15.75" customHeight="1" outlineLevel="2">
      <c r="A281" s="124"/>
      <c r="B281" s="50"/>
      <c r="C281" s="17">
        <v>4</v>
      </c>
      <c r="D281" s="126" t="s">
        <v>248</v>
      </c>
      <c r="E281" s="130" t="s">
        <v>5</v>
      </c>
      <c r="F281" s="130"/>
      <c r="G281" s="130"/>
      <c r="H281" s="130"/>
      <c r="I281" s="130"/>
      <c r="J281" s="130"/>
      <c r="K281" s="130"/>
      <c r="L281" s="130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</row>
    <row r="282" spans="1:59" ht="15.75" customHeight="1" outlineLevel="1">
      <c r="A282" s="124"/>
      <c r="B282" s="50"/>
      <c r="C282" s="17"/>
      <c r="D282" s="134" t="s">
        <v>250</v>
      </c>
      <c r="E282" s="130" t="s">
        <v>236</v>
      </c>
      <c r="F282" s="130" t="s">
        <v>5</v>
      </c>
      <c r="G282" s="130" t="s">
        <v>5</v>
      </c>
      <c r="H282" s="130" t="s">
        <v>5</v>
      </c>
      <c r="I282" s="130" t="s">
        <v>5</v>
      </c>
      <c r="J282" s="130" t="s">
        <v>5</v>
      </c>
      <c r="K282" s="130" t="s">
        <v>5</v>
      </c>
      <c r="L282" s="130" t="s">
        <v>5</v>
      </c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</row>
    <row r="283" spans="1:59" ht="15.75" customHeight="1" outlineLevel="2">
      <c r="A283" s="124"/>
      <c r="B283" s="50"/>
      <c r="C283" s="17"/>
      <c r="D283" s="134" t="s">
        <v>251</v>
      </c>
      <c r="E283" s="130" t="s">
        <v>236</v>
      </c>
      <c r="F283" s="130"/>
      <c r="G283" s="130"/>
      <c r="H283" s="130"/>
      <c r="I283" s="130"/>
      <c r="J283" s="130"/>
      <c r="K283" s="130"/>
      <c r="L283" s="130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</row>
    <row r="284" spans="1:59" ht="15.75" customHeight="1" outlineLevel="2">
      <c r="A284" s="124"/>
      <c r="B284" s="50"/>
      <c r="C284" s="17"/>
      <c r="D284" s="134" t="s">
        <v>252</v>
      </c>
      <c r="E284" s="130" t="s">
        <v>236</v>
      </c>
      <c r="F284" s="130"/>
      <c r="G284" s="130"/>
      <c r="H284" s="130"/>
      <c r="I284" s="130"/>
      <c r="J284" s="130"/>
      <c r="K284" s="130"/>
      <c r="L284" s="130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</row>
    <row r="285" spans="1:59" ht="15.75" customHeight="1" outlineLevel="2">
      <c r="A285" s="124"/>
      <c r="B285" s="50"/>
      <c r="C285" s="17"/>
      <c r="D285" s="134" t="s">
        <v>253</v>
      </c>
      <c r="E285" s="130" t="s">
        <v>236</v>
      </c>
      <c r="F285" s="130"/>
      <c r="G285" s="130"/>
      <c r="H285" s="130"/>
      <c r="I285" s="130"/>
      <c r="J285" s="130"/>
      <c r="K285" s="130"/>
      <c r="L285" s="130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</row>
    <row r="286" spans="1:59" ht="15.75" customHeight="1" outlineLevel="2">
      <c r="A286" s="124"/>
      <c r="B286" s="50"/>
      <c r="C286" s="17">
        <v>5</v>
      </c>
      <c r="D286" s="126" t="s">
        <v>254</v>
      </c>
      <c r="E286" s="130" t="s">
        <v>5</v>
      </c>
      <c r="F286" s="130"/>
      <c r="G286" s="130"/>
      <c r="H286" s="130"/>
      <c r="I286" s="130"/>
      <c r="J286" s="130"/>
      <c r="K286" s="130"/>
      <c r="L286" s="130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</row>
    <row r="287" spans="1:59" ht="15.75" customHeight="1" outlineLevel="1">
      <c r="A287" s="124"/>
      <c r="B287" s="50"/>
      <c r="C287" s="17"/>
      <c r="D287" s="134" t="s">
        <v>256</v>
      </c>
      <c r="E287" s="130" t="s">
        <v>236</v>
      </c>
      <c r="F287" s="159" t="s">
        <v>5</v>
      </c>
      <c r="G287" s="159" t="s">
        <v>5</v>
      </c>
      <c r="H287" s="159" t="s">
        <v>5</v>
      </c>
      <c r="I287" s="159" t="s">
        <v>5</v>
      </c>
      <c r="J287" s="159" t="s">
        <v>5</v>
      </c>
      <c r="K287" s="159" t="s">
        <v>5</v>
      </c>
      <c r="L287" s="159" t="s">
        <v>5</v>
      </c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</row>
    <row r="288" spans="1:59" ht="15.75" customHeight="1" outlineLevel="2">
      <c r="A288" s="124"/>
      <c r="B288" s="50"/>
      <c r="C288" s="17"/>
      <c r="D288" s="134" t="s">
        <v>257</v>
      </c>
      <c r="E288" s="130" t="s">
        <v>236</v>
      </c>
      <c r="F288" s="130" t="s">
        <v>5</v>
      </c>
      <c r="G288" s="130" t="s">
        <v>5</v>
      </c>
      <c r="H288" s="130" t="s">
        <v>5</v>
      </c>
      <c r="I288" s="130" t="s">
        <v>5</v>
      </c>
      <c r="J288" s="130" t="s">
        <v>5</v>
      </c>
      <c r="K288" s="130" t="s">
        <v>5</v>
      </c>
      <c r="L288" s="130" t="s">
        <v>5</v>
      </c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</row>
    <row r="289" spans="1:59" ht="15.75" customHeight="1" outlineLevel="2">
      <c r="A289" s="22" t="s">
        <v>288</v>
      </c>
      <c r="B289" s="15"/>
      <c r="C289" s="15" t="s">
        <v>283</v>
      </c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</row>
    <row r="290" spans="1:59" ht="15.75" customHeight="1" outlineLevel="2">
      <c r="A290" s="124"/>
      <c r="B290" s="16"/>
      <c r="C290" s="60" t="s">
        <v>10</v>
      </c>
      <c r="D290" s="60" t="s">
        <v>12</v>
      </c>
      <c r="E290" s="60" t="s">
        <v>26</v>
      </c>
      <c r="F290" s="60">
        <v>2018</v>
      </c>
      <c r="G290" s="60">
        <v>2019</v>
      </c>
      <c r="H290" s="60">
        <v>2020</v>
      </c>
      <c r="I290" s="60">
        <v>2021</v>
      </c>
      <c r="J290" s="60">
        <v>2022</v>
      </c>
      <c r="K290" s="60">
        <v>2023</v>
      </c>
      <c r="L290" s="60">
        <v>2024</v>
      </c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</row>
    <row r="291" spans="1:59" ht="15.75" customHeight="1" outlineLevel="2">
      <c r="A291" s="124"/>
      <c r="B291" s="50"/>
      <c r="C291" s="17">
        <v>4</v>
      </c>
      <c r="D291" s="126" t="s">
        <v>227</v>
      </c>
      <c r="E291" s="17" t="s">
        <v>228</v>
      </c>
      <c r="F291" s="130"/>
      <c r="G291" s="130"/>
      <c r="H291" s="130"/>
      <c r="I291" s="130"/>
      <c r="J291" s="130"/>
      <c r="K291" s="130"/>
      <c r="L291" s="130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</row>
    <row r="292" spans="1:59" ht="15.75" customHeight="1" outlineLevel="2">
      <c r="A292" s="124"/>
      <c r="B292" s="50"/>
      <c r="C292" s="17">
        <v>5</v>
      </c>
      <c r="D292" s="126" t="s">
        <v>230</v>
      </c>
      <c r="E292" s="17" t="s">
        <v>289</v>
      </c>
      <c r="F292" s="130"/>
      <c r="G292" s="130"/>
      <c r="H292" s="130"/>
      <c r="I292" s="130"/>
      <c r="J292" s="130"/>
      <c r="K292" s="130"/>
      <c r="L292" s="130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</row>
    <row r="293" spans="1:59" ht="15.75" customHeight="1" outlineLevel="2">
      <c r="A293" s="124"/>
      <c r="B293" s="50"/>
      <c r="C293" s="17">
        <v>6</v>
      </c>
      <c r="D293" s="126" t="s">
        <v>233</v>
      </c>
      <c r="E293" s="130" t="s">
        <v>5</v>
      </c>
      <c r="F293" s="159" t="s">
        <v>5</v>
      </c>
      <c r="G293" s="159" t="s">
        <v>5</v>
      </c>
      <c r="H293" s="159" t="s">
        <v>5</v>
      </c>
      <c r="I293" s="159" t="s">
        <v>5</v>
      </c>
      <c r="J293" s="159" t="s">
        <v>5</v>
      </c>
      <c r="K293" s="159" t="s">
        <v>5</v>
      </c>
      <c r="L293" s="159" t="s">
        <v>5</v>
      </c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</row>
    <row r="294" spans="1:59" ht="15.75" customHeight="1" outlineLevel="1">
      <c r="A294" s="124"/>
      <c r="B294" s="132"/>
      <c r="C294" s="133"/>
      <c r="D294" s="134" t="s">
        <v>235</v>
      </c>
      <c r="E294" s="130" t="s">
        <v>236</v>
      </c>
      <c r="F294" s="130" t="s">
        <v>5</v>
      </c>
      <c r="G294" s="130" t="s">
        <v>5</v>
      </c>
      <c r="H294" s="130" t="s">
        <v>5</v>
      </c>
      <c r="I294" s="130" t="s">
        <v>5</v>
      </c>
      <c r="J294" s="130" t="s">
        <v>5</v>
      </c>
      <c r="K294" s="130" t="s">
        <v>5</v>
      </c>
      <c r="L294" s="130" t="s">
        <v>5</v>
      </c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</row>
    <row r="295" spans="1:59" ht="15.75" customHeight="1" outlineLevel="2">
      <c r="A295" s="124"/>
      <c r="B295" s="132"/>
      <c r="C295" s="133"/>
      <c r="D295" s="134" t="s">
        <v>237</v>
      </c>
      <c r="E295" s="130" t="s">
        <v>236</v>
      </c>
      <c r="F295" s="130"/>
      <c r="G295" s="130"/>
      <c r="H295" s="130"/>
      <c r="I295" s="130"/>
      <c r="J295" s="130"/>
      <c r="K295" s="130"/>
      <c r="L295" s="130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</row>
    <row r="296" spans="1:59" ht="15.75" customHeight="1" outlineLevel="2">
      <c r="A296" s="124"/>
      <c r="B296" s="132"/>
      <c r="C296" s="133"/>
      <c r="D296" s="134" t="s">
        <v>238</v>
      </c>
      <c r="E296" s="130" t="s">
        <v>236</v>
      </c>
      <c r="F296" s="130"/>
      <c r="G296" s="130"/>
      <c r="H296" s="130"/>
      <c r="I296" s="130"/>
      <c r="J296" s="130"/>
      <c r="K296" s="130"/>
      <c r="L296" s="130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</row>
    <row r="297" spans="1:59" ht="15.75" customHeight="1" outlineLevel="1">
      <c r="A297" s="124"/>
      <c r="B297" s="132"/>
      <c r="C297" s="133"/>
      <c r="D297" s="134" t="s">
        <v>239</v>
      </c>
      <c r="E297" s="130" t="s">
        <v>236</v>
      </c>
      <c r="F297" s="130"/>
      <c r="G297" s="130"/>
      <c r="H297" s="130"/>
      <c r="I297" s="130"/>
      <c r="J297" s="130"/>
      <c r="K297" s="130"/>
      <c r="L297" s="130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</row>
    <row r="298" spans="1:59" ht="15.75" customHeight="1" outlineLevel="1">
      <c r="A298" s="124"/>
      <c r="B298" s="132"/>
      <c r="C298" s="133"/>
      <c r="D298" s="134" t="s">
        <v>240</v>
      </c>
      <c r="E298" s="130" t="s">
        <v>236</v>
      </c>
      <c r="F298" s="130"/>
      <c r="G298" s="130"/>
      <c r="H298" s="130"/>
      <c r="I298" s="130"/>
      <c r="J298" s="130"/>
      <c r="K298" s="130"/>
      <c r="L298" s="130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</row>
    <row r="299" spans="1:59" ht="15.75" customHeight="1" outlineLevel="1">
      <c r="A299" s="124"/>
      <c r="B299" s="132"/>
      <c r="C299" s="133" t="s">
        <v>290</v>
      </c>
      <c r="D299" s="134" t="s">
        <v>266</v>
      </c>
      <c r="E299" s="130" t="s">
        <v>267</v>
      </c>
      <c r="F299" s="136">
        <v>150</v>
      </c>
      <c r="G299" s="136">
        <v>119</v>
      </c>
      <c r="H299" s="136">
        <v>108</v>
      </c>
      <c r="I299" s="136">
        <v>72</v>
      </c>
      <c r="J299" s="136">
        <v>107</v>
      </c>
      <c r="K299" s="136">
        <v>105</v>
      </c>
      <c r="L299" s="136">
        <v>65</v>
      </c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</row>
    <row r="300" spans="1:59" ht="15.75" customHeight="1" outlineLevel="1">
      <c r="A300" s="124"/>
      <c r="B300" s="50"/>
      <c r="C300" s="50"/>
      <c r="D300" s="65"/>
      <c r="E300" s="50"/>
      <c r="F300" s="145"/>
      <c r="G300" s="145"/>
      <c r="H300" s="145"/>
      <c r="I300" s="145"/>
      <c r="J300" s="145"/>
      <c r="K300" s="145"/>
      <c r="L300" s="145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</row>
    <row r="301" spans="1:59" ht="15.75" customHeight="1" outlineLevel="1">
      <c r="A301" s="124"/>
      <c r="B301" s="50"/>
      <c r="C301" s="50"/>
      <c r="D301" s="65"/>
      <c r="E301" s="50"/>
      <c r="F301" s="145"/>
      <c r="G301" s="145"/>
      <c r="H301" s="145"/>
      <c r="I301" s="145"/>
      <c r="J301" s="145"/>
      <c r="K301" s="145"/>
      <c r="L301" s="145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</row>
    <row r="302" spans="1:59" ht="15.75" customHeight="1" outlineLevel="1">
      <c r="A302" s="22"/>
      <c r="B302" s="15"/>
      <c r="C302" s="15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</row>
    <row r="303" spans="1:59" ht="15.75" customHeight="1" outlineLevel="1">
      <c r="A303" s="22"/>
      <c r="B303" s="15"/>
      <c r="C303" s="15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</row>
    <row r="304" spans="1:59" ht="15.75" customHeight="1">
      <c r="A304" s="22" t="s">
        <v>296</v>
      </c>
      <c r="B304" s="15"/>
      <c r="C304" s="15" t="s">
        <v>297</v>
      </c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</row>
    <row r="305" spans="1:59" ht="15.75" customHeight="1">
      <c r="A305" s="124"/>
      <c r="B305" s="16"/>
      <c r="C305" s="60" t="s">
        <v>10</v>
      </c>
      <c r="D305" s="60" t="s">
        <v>12</v>
      </c>
      <c r="E305" s="60" t="s">
        <v>26</v>
      </c>
      <c r="F305" s="60">
        <v>2018</v>
      </c>
      <c r="G305" s="60">
        <v>2019</v>
      </c>
      <c r="H305" s="60">
        <v>2020</v>
      </c>
      <c r="I305" s="60">
        <v>2021</v>
      </c>
      <c r="J305" s="60">
        <v>2022</v>
      </c>
      <c r="K305" s="60">
        <v>2023</v>
      </c>
      <c r="L305" s="60">
        <v>2024</v>
      </c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</row>
    <row r="306" spans="1:59" ht="15.75" customHeight="1">
      <c r="A306" s="124"/>
      <c r="B306" s="50"/>
      <c r="C306" s="17">
        <v>1</v>
      </c>
      <c r="D306" s="126" t="s">
        <v>227</v>
      </c>
      <c r="E306" s="17" t="s">
        <v>228</v>
      </c>
      <c r="F306" s="83">
        <v>63.908000000000001</v>
      </c>
      <c r="G306" s="83">
        <v>51.076999999999998</v>
      </c>
      <c r="H306" s="83">
        <v>52.448999999999998</v>
      </c>
      <c r="I306" s="83">
        <v>55.856000000000002</v>
      </c>
      <c r="J306" s="83">
        <v>64.292000000000002</v>
      </c>
      <c r="K306" s="83">
        <v>65.766999999999996</v>
      </c>
      <c r="L306" s="83">
        <v>50.155999999999999</v>
      </c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</row>
    <row r="307" spans="1:59" ht="15.75" customHeight="1">
      <c r="A307" s="124"/>
      <c r="B307" s="50"/>
      <c r="C307" s="17">
        <v>2</v>
      </c>
      <c r="D307" s="126" t="s">
        <v>230</v>
      </c>
      <c r="E307" s="17" t="s">
        <v>246</v>
      </c>
      <c r="F307" s="136">
        <v>0</v>
      </c>
      <c r="G307" s="136">
        <v>0</v>
      </c>
      <c r="H307" s="136">
        <v>0</v>
      </c>
      <c r="I307" s="136">
        <v>0</v>
      </c>
      <c r="J307" s="136">
        <v>0</v>
      </c>
      <c r="K307" s="136">
        <v>0</v>
      </c>
      <c r="L307" s="136">
        <v>0</v>
      </c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</row>
    <row r="308" spans="1:59" ht="15.75" customHeight="1">
      <c r="A308" s="124"/>
      <c r="B308" s="50"/>
      <c r="C308" s="17">
        <v>3</v>
      </c>
      <c r="D308" s="126" t="s">
        <v>233</v>
      </c>
      <c r="E308" s="130" t="s">
        <v>5</v>
      </c>
      <c r="F308" s="159" t="s">
        <v>5</v>
      </c>
      <c r="G308" s="159" t="s">
        <v>5</v>
      </c>
      <c r="H308" s="159" t="s">
        <v>5</v>
      </c>
      <c r="I308" s="159" t="s">
        <v>5</v>
      </c>
      <c r="J308" s="159" t="s">
        <v>5</v>
      </c>
      <c r="K308" s="159" t="s">
        <v>5</v>
      </c>
      <c r="L308" s="159" t="s">
        <v>5</v>
      </c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</row>
    <row r="309" spans="1:59" ht="15.75" customHeight="1">
      <c r="A309" s="124"/>
      <c r="B309" s="132"/>
      <c r="C309" s="133"/>
      <c r="D309" s="134" t="s">
        <v>235</v>
      </c>
      <c r="E309" s="130" t="s">
        <v>236</v>
      </c>
      <c r="F309" s="130">
        <v>0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</row>
    <row r="310" spans="1:59" ht="15.75" customHeight="1">
      <c r="A310" s="124"/>
      <c r="B310" s="132"/>
      <c r="C310" s="133"/>
      <c r="D310" s="134" t="s">
        <v>237</v>
      </c>
      <c r="E310" s="130" t="s">
        <v>236</v>
      </c>
      <c r="F310" s="130">
        <v>0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</row>
    <row r="311" spans="1:59" ht="15.75" customHeight="1">
      <c r="A311" s="124"/>
      <c r="B311" s="132"/>
      <c r="C311" s="133"/>
      <c r="D311" s="134" t="s">
        <v>238</v>
      </c>
      <c r="E311" s="130" t="s">
        <v>236</v>
      </c>
      <c r="F311" s="130"/>
      <c r="G311" s="130"/>
      <c r="H311" s="130"/>
      <c r="I311" s="130"/>
      <c r="J311" s="130"/>
      <c r="K311" s="130"/>
      <c r="L311" s="130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</row>
    <row r="312" spans="1:59" ht="15.75" customHeight="1">
      <c r="A312" s="124"/>
      <c r="B312" s="132"/>
      <c r="C312" s="133"/>
      <c r="D312" s="134" t="s">
        <v>239</v>
      </c>
      <c r="E312" s="130" t="s">
        <v>236</v>
      </c>
      <c r="F312" s="130"/>
      <c r="G312" s="130"/>
      <c r="H312" s="130"/>
      <c r="I312" s="130"/>
      <c r="J312" s="130"/>
      <c r="K312" s="130"/>
      <c r="L312" s="130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</row>
    <row r="313" spans="1:59" ht="15.75" customHeight="1">
      <c r="A313" s="124"/>
      <c r="B313" s="132"/>
      <c r="C313" s="133"/>
      <c r="D313" s="134" t="s">
        <v>240</v>
      </c>
      <c r="E313" s="130" t="s">
        <v>236</v>
      </c>
      <c r="F313" s="130"/>
      <c r="G313" s="130"/>
      <c r="H313" s="130"/>
      <c r="I313" s="130"/>
      <c r="J313" s="130"/>
      <c r="K313" s="130"/>
      <c r="L313" s="130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</row>
    <row r="314" spans="1:59" ht="15.75" customHeight="1">
      <c r="A314" s="124"/>
      <c r="B314" s="132"/>
      <c r="C314" s="133" t="s">
        <v>290</v>
      </c>
      <c r="D314" s="161" t="s">
        <v>266</v>
      </c>
      <c r="E314" s="130" t="s">
        <v>267</v>
      </c>
      <c r="F314" s="83">
        <v>398</v>
      </c>
      <c r="G314" s="83">
        <v>301</v>
      </c>
      <c r="H314" s="83">
        <v>316</v>
      </c>
      <c r="I314" s="83">
        <v>300</v>
      </c>
      <c r="J314" s="83">
        <v>402</v>
      </c>
      <c r="K314" s="83">
        <v>420</v>
      </c>
      <c r="L314" s="83">
        <v>343</v>
      </c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</row>
    <row r="315" spans="1:59" ht="15.75" customHeight="1" thickBot="1">
      <c r="A315" s="124"/>
      <c r="B315" s="50"/>
      <c r="C315" s="50"/>
      <c r="D315" s="65"/>
      <c r="E315" s="50"/>
      <c r="F315" s="145"/>
      <c r="G315" s="145"/>
      <c r="H315" s="145"/>
      <c r="I315" s="145"/>
      <c r="J315" s="145"/>
      <c r="K315" s="145"/>
      <c r="L315" s="145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</row>
    <row r="316" spans="1:59" ht="15.75" customHeight="1">
      <c r="A316" s="124"/>
      <c r="B316" s="418"/>
      <c r="C316" s="419"/>
      <c r="D316" s="420"/>
      <c r="E316" s="419"/>
      <c r="F316" s="421"/>
      <c r="G316" s="421"/>
      <c r="H316" s="421"/>
      <c r="I316" s="421"/>
      <c r="J316" s="421"/>
      <c r="K316" s="421"/>
      <c r="L316" s="421"/>
      <c r="M316" s="422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</row>
    <row r="317" spans="1:59" ht="17.25" customHeight="1">
      <c r="B317" s="423"/>
      <c r="C317" s="424" t="s">
        <v>298</v>
      </c>
      <c r="D317" s="425"/>
      <c r="E317" s="425"/>
      <c r="F317" s="425"/>
      <c r="G317" s="425"/>
      <c r="H317" s="425"/>
      <c r="I317" s="425"/>
      <c r="J317" s="425"/>
      <c r="K317" s="425"/>
      <c r="L317" s="425"/>
      <c r="M317" s="426"/>
      <c r="N317" s="124"/>
      <c r="O317" s="124"/>
      <c r="P317" s="124"/>
      <c r="Q317" s="124"/>
      <c r="R317" s="124"/>
      <c r="S317" s="124"/>
      <c r="T317" s="124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</row>
    <row r="318" spans="1:59" ht="15.75" customHeight="1" outlineLevel="1">
      <c r="B318" s="423"/>
      <c r="C318" s="60" t="s">
        <v>10</v>
      </c>
      <c r="D318" s="60" t="s">
        <v>12</v>
      </c>
      <c r="E318" s="60" t="s">
        <v>26</v>
      </c>
      <c r="F318" s="60">
        <v>2018</v>
      </c>
      <c r="G318" s="60">
        <v>2019</v>
      </c>
      <c r="H318" s="60">
        <v>2020</v>
      </c>
      <c r="I318" s="60">
        <v>2021</v>
      </c>
      <c r="J318" s="60">
        <v>2022</v>
      </c>
      <c r="K318" s="60">
        <v>2023</v>
      </c>
      <c r="L318" s="60">
        <v>2024</v>
      </c>
      <c r="M318" s="426"/>
      <c r="N318" s="124"/>
      <c r="O318" s="124"/>
      <c r="P318" s="124"/>
      <c r="Q318" s="124"/>
      <c r="R318" s="124"/>
      <c r="S318" s="124"/>
      <c r="T318" s="124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</row>
    <row r="319" spans="1:59" ht="15.75" customHeight="1" outlineLevel="1">
      <c r="B319" s="423"/>
      <c r="C319" s="17">
        <v>1</v>
      </c>
      <c r="D319" s="126" t="s">
        <v>227</v>
      </c>
      <c r="E319" s="17" t="s">
        <v>228</v>
      </c>
      <c r="F319" s="162">
        <f>F97+F131+F165+F199+F234+F269+F306</f>
        <v>1389.0529999999997</v>
      </c>
      <c r="G319" s="162">
        <f t="shared" ref="G319:L319" si="15">G97+G131+G165+G199+G234+G269+G306</f>
        <v>1301.614</v>
      </c>
      <c r="H319" s="162">
        <f t="shared" si="15"/>
        <v>1225.6190000000001</v>
      </c>
      <c r="I319" s="162">
        <f>I97+I131+I165+I199+I234+I269+I306</f>
        <v>1076.7830000000001</v>
      </c>
      <c r="J319" s="162">
        <f t="shared" si="15"/>
        <v>1338.3020000000001</v>
      </c>
      <c r="K319" s="162">
        <f t="shared" si="15"/>
        <v>1163.8360000000002</v>
      </c>
      <c r="L319" s="162">
        <f t="shared" si="15"/>
        <v>790.27800000000013</v>
      </c>
      <c r="M319" s="426"/>
      <c r="N319" s="124"/>
      <c r="O319" s="124"/>
      <c r="P319" s="124"/>
      <c r="Q319" s="124"/>
      <c r="R319" s="124"/>
      <c r="S319" s="124"/>
      <c r="T319" s="124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</row>
    <row r="320" spans="1:59" ht="15.75" customHeight="1" outlineLevel="1">
      <c r="B320" s="423"/>
      <c r="C320" s="17">
        <v>2</v>
      </c>
      <c r="D320" s="126" t="s">
        <v>230</v>
      </c>
      <c r="E320" s="17" t="s">
        <v>246</v>
      </c>
      <c r="F320" s="162">
        <f>F98+F132+F166+F200+F235+F270+F307</f>
        <v>45.088000000000001</v>
      </c>
      <c r="G320" s="162">
        <f t="shared" ref="G320:L320" si="16">G98+G132+G166+G200+G235+G270+G307</f>
        <v>39.333999999999996</v>
      </c>
      <c r="H320" s="162">
        <f t="shared" si="16"/>
        <v>29.052</v>
      </c>
      <c r="I320" s="162">
        <f t="shared" si="16"/>
        <v>52.373000000000005</v>
      </c>
      <c r="J320" s="162">
        <f t="shared" si="16"/>
        <v>63.710999999999999</v>
      </c>
      <c r="K320" s="162">
        <f t="shared" si="16"/>
        <v>20.75</v>
      </c>
      <c r="L320" s="162">
        <f t="shared" si="16"/>
        <v>13.936</v>
      </c>
      <c r="M320" s="426"/>
      <c r="N320" s="124"/>
      <c r="O320" s="124"/>
      <c r="P320" s="124"/>
      <c r="Q320" s="124"/>
      <c r="R320" s="124"/>
      <c r="S320" s="124"/>
      <c r="T320" s="124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</row>
    <row r="321" spans="1:59" ht="15.75" customHeight="1" outlineLevel="1">
      <c r="B321" s="423"/>
      <c r="C321" s="17">
        <v>3</v>
      </c>
      <c r="D321" s="126" t="s">
        <v>233</v>
      </c>
      <c r="E321" s="130" t="s">
        <v>5</v>
      </c>
      <c r="F321" s="159"/>
      <c r="G321" s="159"/>
      <c r="H321" s="159"/>
      <c r="I321" s="159"/>
      <c r="J321" s="159"/>
      <c r="K321" s="159"/>
      <c r="L321" s="159"/>
      <c r="M321" s="426"/>
      <c r="N321" s="124"/>
      <c r="O321" s="124"/>
      <c r="P321" s="124"/>
      <c r="Q321" s="124"/>
      <c r="R321" s="124"/>
      <c r="S321" s="124"/>
      <c r="T321" s="124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</row>
    <row r="322" spans="1:59" ht="15.75" customHeight="1" outlineLevel="1">
      <c r="B322" s="423"/>
      <c r="C322" s="133"/>
      <c r="D322" s="134" t="s">
        <v>235</v>
      </c>
      <c r="E322" s="130" t="s">
        <v>236</v>
      </c>
      <c r="F322" s="130">
        <f>(F272+F237+F202+F168+F143+F109)*$M$322</f>
        <v>377.71591501641478</v>
      </c>
      <c r="G322" s="130">
        <f t="shared" ref="G322:L322" si="17">(G272+G237+G202+G168+G143+G109)*$M$322</f>
        <v>340.58072360838855</v>
      </c>
      <c r="H322" s="130">
        <f t="shared" si="17"/>
        <v>284.81104707488561</v>
      </c>
      <c r="I322" s="130">
        <f t="shared" si="17"/>
        <v>313.14678659812336</v>
      </c>
      <c r="J322" s="130">
        <f t="shared" si="17"/>
        <v>299.45864927712063</v>
      </c>
      <c r="K322" s="130">
        <f t="shared" si="17"/>
        <v>243.75</v>
      </c>
      <c r="L322" s="130">
        <f t="shared" si="17"/>
        <v>270.75</v>
      </c>
      <c r="M322" s="426">
        <v>750</v>
      </c>
      <c r="N322" s="144" t="s">
        <v>1596</v>
      </c>
      <c r="O322" s="124"/>
      <c r="P322" s="124"/>
      <c r="Q322" s="124"/>
      <c r="R322" s="124"/>
      <c r="S322" s="124"/>
      <c r="T322" s="124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</row>
    <row r="323" spans="1:59" ht="18.75" customHeight="1" outlineLevel="1">
      <c r="A323" s="16"/>
      <c r="B323" s="427"/>
      <c r="C323" s="133"/>
      <c r="D323" s="134" t="s">
        <v>237</v>
      </c>
      <c r="E323" s="130" t="s">
        <v>236</v>
      </c>
      <c r="F323" s="130"/>
      <c r="G323" s="130"/>
      <c r="H323" s="130"/>
      <c r="I323" s="130"/>
      <c r="J323" s="130"/>
      <c r="K323" s="130"/>
      <c r="L323" s="130"/>
      <c r="M323" s="426"/>
      <c r="N323" s="124"/>
      <c r="O323" s="124"/>
      <c r="P323" s="124"/>
      <c r="Q323" s="124"/>
      <c r="R323" s="124"/>
      <c r="S323" s="124"/>
      <c r="T323" s="124"/>
      <c r="U323" s="163"/>
      <c r="V323" s="163"/>
      <c r="W323" s="163"/>
      <c r="X323" s="163"/>
      <c r="Y323" s="163"/>
      <c r="Z323" s="163"/>
      <c r="AA323" s="163"/>
      <c r="AB323" s="163"/>
      <c r="AC323" s="163"/>
      <c r="AD323" s="163"/>
      <c r="AE323" s="163"/>
      <c r="AF323" s="163"/>
      <c r="AG323" s="163"/>
      <c r="AH323" s="163"/>
      <c r="AI323" s="163"/>
      <c r="AJ323" s="163"/>
      <c r="AK323" s="163"/>
      <c r="AL323" s="163"/>
      <c r="AM323" s="163"/>
      <c r="AN323" s="163"/>
      <c r="AO323" s="163"/>
      <c r="AP323" s="163"/>
      <c r="AQ323" s="163"/>
      <c r="AR323" s="163"/>
      <c r="AS323" s="163"/>
      <c r="AT323" s="163"/>
      <c r="AU323" s="163"/>
      <c r="AV323" s="163"/>
      <c r="AW323" s="163"/>
      <c r="AX323" s="163"/>
      <c r="AY323" s="163"/>
      <c r="AZ323" s="163"/>
      <c r="BA323" s="163"/>
      <c r="BB323" s="163"/>
      <c r="BC323" s="163"/>
      <c r="BD323" s="163"/>
      <c r="BE323" s="163"/>
      <c r="BF323" s="163"/>
      <c r="BG323" s="163"/>
    </row>
    <row r="324" spans="1:59" ht="18.75" customHeight="1" outlineLevel="1">
      <c r="A324" s="16"/>
      <c r="B324" s="427"/>
      <c r="C324" s="133"/>
      <c r="D324" s="134" t="s">
        <v>238</v>
      </c>
      <c r="E324" s="130" t="s">
        <v>236</v>
      </c>
      <c r="F324" s="130"/>
      <c r="G324" s="130"/>
      <c r="H324" s="130"/>
      <c r="I324" s="130"/>
      <c r="J324" s="130"/>
      <c r="K324" s="130"/>
      <c r="L324" s="130"/>
      <c r="M324" s="426"/>
      <c r="N324" s="124"/>
      <c r="O324" s="124"/>
      <c r="P324" s="124"/>
      <c r="Q324" s="124"/>
      <c r="R324" s="124"/>
      <c r="S324" s="124"/>
      <c r="T324" s="124"/>
      <c r="U324" s="163"/>
      <c r="V324" s="163"/>
      <c r="W324" s="163"/>
      <c r="X324" s="163"/>
      <c r="Y324" s="163"/>
      <c r="Z324" s="163"/>
      <c r="AA324" s="163"/>
      <c r="AB324" s="163"/>
      <c r="AC324" s="163"/>
      <c r="AD324" s="163"/>
      <c r="AE324" s="163"/>
      <c r="AF324" s="163"/>
      <c r="AG324" s="163"/>
      <c r="AH324" s="163"/>
      <c r="AI324" s="163"/>
      <c r="AJ324" s="163"/>
      <c r="AK324" s="163"/>
      <c r="AL324" s="163"/>
      <c r="AM324" s="163"/>
      <c r="AN324" s="163"/>
      <c r="AO324" s="163"/>
      <c r="AP324" s="163"/>
      <c r="AQ324" s="163"/>
      <c r="AR324" s="163"/>
      <c r="AS324" s="163"/>
      <c r="AT324" s="163"/>
      <c r="AU324" s="163"/>
      <c r="AV324" s="163"/>
      <c r="AW324" s="163"/>
      <c r="AX324" s="163"/>
      <c r="AY324" s="163"/>
      <c r="AZ324" s="163"/>
      <c r="BA324" s="163"/>
      <c r="BB324" s="163"/>
      <c r="BC324" s="163"/>
      <c r="BD324" s="163"/>
      <c r="BE324" s="163"/>
      <c r="BF324" s="163"/>
      <c r="BG324" s="163"/>
    </row>
    <row r="325" spans="1:59" ht="18.75" customHeight="1" outlineLevel="1">
      <c r="A325" s="16"/>
      <c r="B325" s="427"/>
      <c r="C325" s="133"/>
      <c r="D325" s="134" t="s">
        <v>239</v>
      </c>
      <c r="E325" s="130" t="s">
        <v>236</v>
      </c>
      <c r="F325" s="130">
        <f>F262</f>
        <v>5.78</v>
      </c>
      <c r="G325" s="130">
        <f t="shared" ref="G325:L325" si="18">G262</f>
        <v>5.87</v>
      </c>
      <c r="H325" s="130">
        <f t="shared" si="18"/>
        <v>5.7</v>
      </c>
      <c r="I325" s="130">
        <f t="shared" si="18"/>
        <v>5.64</v>
      </c>
      <c r="J325" s="130">
        <f t="shared" si="18"/>
        <v>5.64</v>
      </c>
      <c r="K325" s="130">
        <f t="shared" si="18"/>
        <v>5.6029999999999998</v>
      </c>
      <c r="L325" s="130">
        <f t="shared" si="18"/>
        <v>12.8</v>
      </c>
      <c r="M325" s="426"/>
      <c r="N325" s="124"/>
      <c r="O325" s="124"/>
      <c r="P325" s="124"/>
      <c r="Q325" s="124"/>
      <c r="R325" s="124"/>
      <c r="S325" s="124"/>
      <c r="T325" s="124"/>
      <c r="U325" s="163"/>
      <c r="V325" s="163"/>
      <c r="W325" s="163"/>
      <c r="X325" s="163"/>
      <c r="Y325" s="163"/>
      <c r="Z325" s="163"/>
      <c r="AA325" s="163"/>
      <c r="AB325" s="163"/>
      <c r="AC325" s="163"/>
      <c r="AD325" s="163"/>
      <c r="AE325" s="163"/>
      <c r="AF325" s="163"/>
      <c r="AG325" s="163"/>
      <c r="AH325" s="163"/>
      <c r="AI325" s="163"/>
      <c r="AJ325" s="163"/>
      <c r="AK325" s="163"/>
      <c r="AL325" s="163"/>
      <c r="AM325" s="163"/>
      <c r="AN325" s="163"/>
      <c r="AO325" s="163"/>
      <c r="AP325" s="163"/>
      <c r="AQ325" s="163"/>
      <c r="AR325" s="163"/>
      <c r="AS325" s="163"/>
      <c r="AT325" s="163"/>
      <c r="AU325" s="163"/>
      <c r="AV325" s="163"/>
      <c r="AW325" s="163"/>
      <c r="AX325" s="163"/>
      <c r="AY325" s="163"/>
      <c r="AZ325" s="163"/>
      <c r="BA325" s="163"/>
      <c r="BB325" s="163"/>
      <c r="BC325" s="163"/>
      <c r="BD325" s="163"/>
      <c r="BE325" s="163"/>
      <c r="BF325" s="163"/>
      <c r="BG325" s="163"/>
    </row>
    <row r="326" spans="1:59" ht="18.75" customHeight="1" outlineLevel="1">
      <c r="A326" s="16"/>
      <c r="B326" s="427"/>
      <c r="C326" s="133"/>
      <c r="D326" s="134" t="s">
        <v>240</v>
      </c>
      <c r="E326" s="130" t="s">
        <v>236</v>
      </c>
      <c r="F326" s="130"/>
      <c r="G326" s="130"/>
      <c r="H326" s="130"/>
      <c r="I326" s="130"/>
      <c r="J326" s="130"/>
      <c r="K326" s="130"/>
      <c r="L326" s="130"/>
      <c r="M326" s="426"/>
      <c r="N326" s="124"/>
      <c r="O326" s="124"/>
      <c r="P326" s="124"/>
      <c r="Q326" s="124"/>
      <c r="R326" s="124"/>
      <c r="S326" s="124"/>
      <c r="T326" s="124"/>
      <c r="U326" s="163"/>
      <c r="V326" s="163"/>
      <c r="W326" s="163"/>
      <c r="X326" s="163"/>
      <c r="Y326" s="163"/>
      <c r="Z326" s="163"/>
      <c r="AA326" s="163"/>
      <c r="AB326" s="163"/>
      <c r="AC326" s="163"/>
      <c r="AD326" s="163"/>
      <c r="AE326" s="163"/>
      <c r="AF326" s="163"/>
      <c r="AG326" s="163"/>
      <c r="AH326" s="163"/>
      <c r="AI326" s="163"/>
      <c r="AJ326" s="163"/>
      <c r="AK326" s="163"/>
      <c r="AL326" s="163"/>
      <c r="AM326" s="163"/>
      <c r="AN326" s="163"/>
      <c r="AO326" s="163"/>
      <c r="AP326" s="163"/>
      <c r="AQ326" s="163"/>
      <c r="AR326" s="163"/>
      <c r="AS326" s="163"/>
      <c r="AT326" s="163"/>
      <c r="AU326" s="163"/>
      <c r="AV326" s="163"/>
      <c r="AW326" s="163"/>
      <c r="AX326" s="163"/>
      <c r="AY326" s="163"/>
      <c r="AZ326" s="163"/>
      <c r="BA326" s="163"/>
      <c r="BB326" s="163"/>
      <c r="BC326" s="163"/>
      <c r="BD326" s="163"/>
      <c r="BE326" s="163"/>
      <c r="BF326" s="163"/>
      <c r="BG326" s="163"/>
    </row>
    <row r="327" spans="1:59" ht="18.75" customHeight="1" outlineLevel="1">
      <c r="A327" s="16"/>
      <c r="B327" s="427"/>
      <c r="C327" s="133" t="s">
        <v>290</v>
      </c>
      <c r="D327" s="161" t="s">
        <v>266</v>
      </c>
      <c r="E327" s="130" t="s">
        <v>267</v>
      </c>
      <c r="F327" s="162">
        <f>F314+F299+F264+F229+F193+F159+F125</f>
        <v>9012</v>
      </c>
      <c r="G327" s="162">
        <f t="shared" ref="G327:K327" si="19">G314+G299+G264+G229+G193+G159+G125</f>
        <v>7391</v>
      </c>
      <c r="H327" s="162">
        <f t="shared" si="19"/>
        <v>8331.7219999999998</v>
      </c>
      <c r="I327" s="162">
        <f t="shared" si="19"/>
        <v>6134.098</v>
      </c>
      <c r="J327" s="162">
        <f t="shared" si="19"/>
        <v>6441.0150000000003</v>
      </c>
      <c r="K327" s="162">
        <f t="shared" si="19"/>
        <v>6291.1759999999995</v>
      </c>
      <c r="L327" s="162">
        <f>L314+L299+L264+L229+L193+L159+L125</f>
        <v>5507.6559999999999</v>
      </c>
      <c r="M327" s="426"/>
      <c r="N327" s="124"/>
      <c r="O327" s="124"/>
      <c r="P327" s="124"/>
      <c r="Q327" s="124"/>
      <c r="R327" s="124"/>
      <c r="S327" s="124"/>
      <c r="T327" s="124"/>
      <c r="U327" s="163"/>
      <c r="V327" s="163"/>
      <c r="W327" s="163"/>
      <c r="X327" s="163"/>
      <c r="Y327" s="163"/>
      <c r="Z327" s="163"/>
      <c r="AA327" s="163"/>
      <c r="AB327" s="163"/>
      <c r="AC327" s="163"/>
      <c r="AD327" s="163"/>
      <c r="AE327" s="163"/>
      <c r="AF327" s="163"/>
      <c r="AG327" s="163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AR327" s="163"/>
      <c r="AS327" s="163"/>
      <c r="AT327" s="163"/>
      <c r="AU327" s="163"/>
      <c r="AV327" s="163"/>
      <c r="AW327" s="163"/>
      <c r="AX327" s="163"/>
      <c r="AY327" s="163"/>
      <c r="AZ327" s="163"/>
      <c r="BA327" s="163"/>
      <c r="BB327" s="163"/>
      <c r="BC327" s="163"/>
      <c r="BD327" s="163"/>
      <c r="BE327" s="163"/>
      <c r="BF327" s="163"/>
      <c r="BG327" s="163"/>
    </row>
    <row r="328" spans="1:59" ht="18.75" customHeight="1" outlineLevel="1" thickBot="1">
      <c r="A328" s="16"/>
      <c r="B328" s="428"/>
      <c r="C328" s="429"/>
      <c r="D328" s="430"/>
      <c r="E328" s="429"/>
      <c r="F328" s="429"/>
      <c r="G328" s="431"/>
      <c r="H328" s="431"/>
      <c r="I328" s="431"/>
      <c r="J328" s="431"/>
      <c r="K328" s="431"/>
      <c r="L328" s="431"/>
      <c r="M328" s="432"/>
      <c r="N328" s="124"/>
      <c r="O328" s="124"/>
      <c r="P328" s="124"/>
      <c r="Q328" s="124"/>
      <c r="R328" s="124"/>
      <c r="S328" s="124"/>
      <c r="T328" s="124"/>
      <c r="U328" s="163"/>
      <c r="V328" s="163"/>
      <c r="W328" s="163"/>
      <c r="X328" s="163"/>
      <c r="Y328" s="163"/>
      <c r="Z328" s="163"/>
      <c r="AA328" s="163"/>
      <c r="AB328" s="163"/>
      <c r="AC328" s="163"/>
      <c r="AD328" s="163"/>
      <c r="AE328" s="163"/>
      <c r="AF328" s="163"/>
      <c r="AG328" s="163"/>
      <c r="AH328" s="163"/>
      <c r="AI328" s="163"/>
      <c r="AJ328" s="163"/>
      <c r="AK328" s="163"/>
      <c r="AL328" s="163"/>
      <c r="AM328" s="163"/>
      <c r="AN328" s="163"/>
      <c r="AO328" s="163"/>
      <c r="AP328" s="163"/>
      <c r="AQ328" s="163"/>
      <c r="AR328" s="163"/>
      <c r="AS328" s="163"/>
      <c r="AT328" s="163"/>
      <c r="AU328" s="163"/>
      <c r="AV328" s="163"/>
      <c r="AW328" s="163"/>
      <c r="AX328" s="163"/>
      <c r="AY328" s="163"/>
      <c r="AZ328" s="163"/>
      <c r="BA328" s="163"/>
      <c r="BB328" s="163"/>
      <c r="BC328" s="163"/>
      <c r="BD328" s="163"/>
      <c r="BE328" s="163"/>
      <c r="BF328" s="163"/>
      <c r="BG328" s="163"/>
    </row>
    <row r="329" spans="1:59" ht="18.75" customHeight="1" outlineLevel="1">
      <c r="A329" s="16"/>
      <c r="B329" s="50"/>
      <c r="C329" s="50"/>
      <c r="D329" s="21"/>
      <c r="E329" s="50"/>
      <c r="F329" s="50"/>
      <c r="G329" s="163"/>
      <c r="H329" s="163"/>
      <c r="I329" s="163"/>
      <c r="J329" s="163"/>
      <c r="K329" s="163"/>
      <c r="L329" s="163"/>
      <c r="M329" s="124"/>
      <c r="N329" s="124"/>
      <c r="O329" s="124"/>
      <c r="P329" s="124"/>
      <c r="Q329" s="124"/>
      <c r="R329" s="124"/>
      <c r="S329" s="124"/>
      <c r="T329" s="124"/>
      <c r="U329" s="163"/>
      <c r="V329" s="163"/>
      <c r="W329" s="163"/>
      <c r="X329" s="163"/>
      <c r="Y329" s="163"/>
      <c r="Z329" s="163"/>
      <c r="AA329" s="163"/>
      <c r="AB329" s="163"/>
      <c r="AC329" s="163"/>
      <c r="AD329" s="163"/>
      <c r="AE329" s="163"/>
      <c r="AF329" s="163"/>
      <c r="AG329" s="163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AR329" s="163"/>
      <c r="AS329" s="163"/>
      <c r="AT329" s="163"/>
      <c r="AU329" s="163"/>
      <c r="AV329" s="163"/>
      <c r="AW329" s="163"/>
      <c r="AX329" s="163"/>
      <c r="AY329" s="163"/>
      <c r="AZ329" s="163"/>
      <c r="BA329" s="163"/>
      <c r="BB329" s="163"/>
      <c r="BC329" s="163"/>
      <c r="BD329" s="163"/>
      <c r="BE329" s="163"/>
      <c r="BF329" s="163"/>
      <c r="BG329" s="163"/>
    </row>
    <row r="330" spans="1:59" ht="18.75" customHeight="1" outlineLevel="1">
      <c r="A330" s="22" t="s">
        <v>299</v>
      </c>
      <c r="B330" s="15"/>
      <c r="C330" s="15" t="s">
        <v>300</v>
      </c>
      <c r="D330" s="124"/>
      <c r="E330" s="16"/>
      <c r="F330" s="164"/>
      <c r="G330" s="16"/>
      <c r="H330" s="16"/>
      <c r="I330" s="16"/>
      <c r="J330" s="16"/>
      <c r="K330" s="16"/>
      <c r="L330" s="16"/>
      <c r="M330" s="124"/>
      <c r="N330" s="124"/>
      <c r="O330" s="124"/>
      <c r="P330" s="124"/>
      <c r="Q330" s="124"/>
      <c r="R330" s="124"/>
      <c r="S330" s="124"/>
      <c r="T330" s="124"/>
      <c r="U330" s="163"/>
      <c r="V330" s="163"/>
      <c r="W330" s="163"/>
      <c r="X330" s="163"/>
      <c r="Y330" s="163"/>
      <c r="Z330" s="163"/>
      <c r="AA330" s="163"/>
      <c r="AB330" s="163"/>
      <c r="AC330" s="163"/>
      <c r="AD330" s="163"/>
      <c r="AE330" s="163"/>
      <c r="AF330" s="163"/>
      <c r="AG330" s="163"/>
      <c r="AH330" s="163"/>
      <c r="AI330" s="163"/>
      <c r="AJ330" s="163"/>
      <c r="AK330" s="163"/>
      <c r="AL330" s="163"/>
      <c r="AM330" s="163"/>
      <c r="AN330" s="163"/>
      <c r="AO330" s="163"/>
      <c r="AP330" s="163"/>
      <c r="AQ330" s="163"/>
      <c r="AR330" s="163"/>
      <c r="AS330" s="163"/>
      <c r="AT330" s="163"/>
      <c r="AU330" s="163"/>
      <c r="AV330" s="163"/>
      <c r="AW330" s="163"/>
      <c r="AX330" s="163"/>
      <c r="AY330" s="163"/>
      <c r="AZ330" s="163"/>
      <c r="BA330" s="163"/>
      <c r="BB330" s="163"/>
      <c r="BC330" s="163"/>
      <c r="BD330" s="163"/>
      <c r="BE330" s="163"/>
      <c r="BF330" s="163"/>
      <c r="BG330" s="163"/>
    </row>
    <row r="331" spans="1:59" ht="18.75" customHeight="1" outlineLevel="1">
      <c r="A331" s="16"/>
      <c r="B331" s="16"/>
      <c r="C331" s="60" t="s">
        <v>10</v>
      </c>
      <c r="D331" s="60" t="s">
        <v>301</v>
      </c>
      <c r="E331" s="60" t="s">
        <v>302</v>
      </c>
      <c r="F331" s="165" t="s">
        <v>303</v>
      </c>
      <c r="G331" s="165" t="s">
        <v>304</v>
      </c>
      <c r="H331" s="165" t="s">
        <v>305</v>
      </c>
      <c r="I331" s="165" t="s">
        <v>306</v>
      </c>
      <c r="J331" s="165" t="s">
        <v>307</v>
      </c>
      <c r="K331" s="165" t="s">
        <v>308</v>
      </c>
      <c r="L331" s="165" t="s">
        <v>309</v>
      </c>
      <c r="M331" s="124"/>
      <c r="N331" s="124"/>
      <c r="O331" s="124"/>
      <c r="P331" s="124"/>
      <c r="Q331" s="124"/>
      <c r="R331" s="124"/>
      <c r="S331" s="124"/>
      <c r="T331" s="124"/>
      <c r="U331" s="163"/>
      <c r="V331" s="163"/>
      <c r="W331" s="163"/>
      <c r="X331" s="163"/>
      <c r="Y331" s="163"/>
      <c r="Z331" s="163"/>
      <c r="AA331" s="163"/>
      <c r="AB331" s="163"/>
      <c r="AC331" s="163"/>
      <c r="AD331" s="163"/>
      <c r="AE331" s="163"/>
      <c r="AF331" s="163"/>
      <c r="AG331" s="163"/>
      <c r="AH331" s="163"/>
      <c r="AI331" s="163"/>
      <c r="AJ331" s="163"/>
      <c r="AK331" s="163"/>
      <c r="AL331" s="163"/>
      <c r="AM331" s="163"/>
      <c r="AN331" s="163"/>
      <c r="AO331" s="163"/>
      <c r="AP331" s="163"/>
      <c r="AQ331" s="163"/>
      <c r="AR331" s="163"/>
      <c r="AS331" s="163"/>
      <c r="AT331" s="163"/>
      <c r="AU331" s="163"/>
      <c r="AV331" s="163"/>
      <c r="AW331" s="163"/>
      <c r="AX331" s="163"/>
      <c r="AY331" s="163"/>
      <c r="AZ331" s="163"/>
      <c r="BA331" s="163"/>
      <c r="BB331" s="163"/>
      <c r="BC331" s="163"/>
      <c r="BD331" s="163"/>
      <c r="BE331" s="163"/>
      <c r="BF331" s="163"/>
      <c r="BG331" s="163"/>
    </row>
    <row r="332" spans="1:59" ht="18.75" customHeight="1" outlineLevel="1">
      <c r="A332" s="16"/>
      <c r="B332" s="50"/>
      <c r="C332" s="17">
        <v>1</v>
      </c>
      <c r="D332" s="19" t="s">
        <v>310</v>
      </c>
      <c r="E332" s="17" t="s">
        <v>311</v>
      </c>
      <c r="F332" s="166"/>
      <c r="G332" s="166"/>
      <c r="H332" s="166"/>
      <c r="I332" s="166"/>
      <c r="J332" s="166"/>
      <c r="K332" s="166"/>
      <c r="L332" s="166"/>
      <c r="M332" s="124"/>
      <c r="N332" s="124"/>
      <c r="O332" s="124"/>
      <c r="P332" s="124"/>
      <c r="Q332" s="124"/>
      <c r="R332" s="124"/>
      <c r="S332" s="124"/>
      <c r="T332" s="124"/>
      <c r="U332" s="163"/>
      <c r="V332" s="163"/>
      <c r="W332" s="163"/>
      <c r="X332" s="163"/>
      <c r="Y332" s="163"/>
      <c r="Z332" s="163"/>
      <c r="AA332" s="163"/>
      <c r="AB332" s="163"/>
      <c r="AC332" s="163"/>
      <c r="AD332" s="163"/>
      <c r="AE332" s="163"/>
      <c r="AF332" s="163"/>
      <c r="AG332" s="163"/>
      <c r="AH332" s="163"/>
      <c r="AI332" s="163"/>
      <c r="AJ332" s="163"/>
      <c r="AK332" s="163"/>
      <c r="AL332" s="163"/>
      <c r="AM332" s="163"/>
      <c r="AN332" s="163"/>
      <c r="AO332" s="163"/>
      <c r="AP332" s="163"/>
      <c r="AQ332" s="163"/>
      <c r="AR332" s="163"/>
      <c r="AS332" s="163"/>
      <c r="AT332" s="163"/>
      <c r="AU332" s="163"/>
      <c r="AV332" s="163"/>
      <c r="AW332" s="163"/>
      <c r="AX332" s="163"/>
      <c r="AY332" s="163"/>
      <c r="AZ332" s="163"/>
      <c r="BA332" s="163"/>
      <c r="BB332" s="163"/>
      <c r="BC332" s="163"/>
      <c r="BD332" s="163"/>
      <c r="BE332" s="163"/>
      <c r="BF332" s="163"/>
      <c r="BG332" s="163"/>
    </row>
    <row r="333" spans="1:59" ht="18.75" customHeight="1" outlineLevel="1">
      <c r="A333" s="16"/>
      <c r="B333" s="50"/>
      <c r="C333" s="17">
        <v>2</v>
      </c>
      <c r="D333" s="19" t="s">
        <v>312</v>
      </c>
      <c r="E333" s="17" t="s">
        <v>228</v>
      </c>
      <c r="F333" s="166"/>
      <c r="G333" s="166"/>
      <c r="H333" s="166"/>
      <c r="I333" s="166"/>
      <c r="J333" s="166"/>
      <c r="K333" s="166"/>
      <c r="L333" s="166"/>
      <c r="M333" s="124"/>
      <c r="N333" s="124"/>
      <c r="O333" s="124"/>
      <c r="P333" s="124"/>
      <c r="Q333" s="124"/>
      <c r="R333" s="124"/>
      <c r="S333" s="124"/>
      <c r="T333" s="124"/>
      <c r="U333" s="163"/>
      <c r="V333" s="163"/>
      <c r="W333" s="163"/>
      <c r="X333" s="163"/>
      <c r="Y333" s="163"/>
      <c r="Z333" s="163"/>
      <c r="AA333" s="163"/>
      <c r="AB333" s="163"/>
      <c r="AC333" s="163"/>
      <c r="AD333" s="163"/>
      <c r="AE333" s="163"/>
      <c r="AF333" s="163"/>
      <c r="AG333" s="163"/>
      <c r="AH333" s="163"/>
      <c r="AI333" s="163"/>
      <c r="AJ333" s="163"/>
      <c r="AK333" s="163"/>
      <c r="AL333" s="163"/>
      <c r="AM333" s="163"/>
      <c r="AN333" s="163"/>
      <c r="AO333" s="163"/>
      <c r="AP333" s="163"/>
      <c r="AQ333" s="163"/>
      <c r="AR333" s="163"/>
      <c r="AS333" s="163"/>
      <c r="AT333" s="163"/>
      <c r="AU333" s="163"/>
      <c r="AV333" s="163"/>
      <c r="AW333" s="163"/>
      <c r="AX333" s="163"/>
      <c r="AY333" s="163"/>
      <c r="AZ333" s="163"/>
      <c r="BA333" s="163"/>
      <c r="BB333" s="163"/>
      <c r="BC333" s="163"/>
      <c r="BD333" s="163"/>
      <c r="BE333" s="163"/>
      <c r="BF333" s="163"/>
      <c r="BG333" s="163"/>
    </row>
    <row r="334" spans="1:59" ht="18.75" customHeight="1" outlineLevel="1">
      <c r="A334" s="16"/>
      <c r="B334" s="50"/>
      <c r="C334" s="17">
        <v>3</v>
      </c>
      <c r="D334" s="19" t="s">
        <v>313</v>
      </c>
      <c r="E334" s="17" t="s">
        <v>314</v>
      </c>
      <c r="F334" s="166"/>
      <c r="G334" s="166"/>
      <c r="H334" s="166"/>
      <c r="I334" s="166"/>
      <c r="J334" s="166"/>
      <c r="K334" s="166"/>
      <c r="L334" s="166"/>
      <c r="M334" s="124"/>
      <c r="N334" s="124"/>
      <c r="O334" s="124"/>
      <c r="P334" s="124"/>
      <c r="Q334" s="124"/>
      <c r="R334" s="124"/>
      <c r="S334" s="124"/>
      <c r="T334" s="124"/>
      <c r="U334" s="163"/>
      <c r="V334" s="163"/>
      <c r="W334" s="163"/>
      <c r="X334" s="163"/>
      <c r="Y334" s="163"/>
      <c r="Z334" s="163"/>
      <c r="AA334" s="163"/>
      <c r="AB334" s="163"/>
      <c r="AC334" s="163"/>
      <c r="AD334" s="163"/>
      <c r="AE334" s="163"/>
      <c r="AF334" s="163"/>
      <c r="AG334" s="163"/>
      <c r="AH334" s="163"/>
      <c r="AI334" s="163"/>
      <c r="AJ334" s="163"/>
      <c r="AK334" s="163"/>
      <c r="AL334" s="163"/>
      <c r="AM334" s="163"/>
      <c r="AN334" s="163"/>
      <c r="AO334" s="163"/>
      <c r="AP334" s="163"/>
      <c r="AQ334" s="163"/>
      <c r="AR334" s="163"/>
      <c r="AS334" s="163"/>
      <c r="AT334" s="163"/>
      <c r="AU334" s="163"/>
      <c r="AV334" s="163"/>
      <c r="AW334" s="163"/>
      <c r="AX334" s="163"/>
      <c r="AY334" s="163"/>
      <c r="AZ334" s="163"/>
      <c r="BA334" s="163"/>
      <c r="BB334" s="163"/>
      <c r="BC334" s="163"/>
      <c r="BD334" s="163"/>
      <c r="BE334" s="163"/>
      <c r="BF334" s="163"/>
      <c r="BG334" s="163"/>
    </row>
    <row r="335" spans="1:59" ht="18.75" customHeight="1" outlineLevel="1">
      <c r="A335" s="16"/>
      <c r="B335" s="50"/>
      <c r="C335" s="17">
        <v>4</v>
      </c>
      <c r="D335" s="19" t="s">
        <v>315</v>
      </c>
      <c r="E335" s="17" t="s">
        <v>228</v>
      </c>
      <c r="F335" s="166"/>
      <c r="G335" s="166"/>
      <c r="H335" s="166"/>
      <c r="I335" s="166"/>
      <c r="J335" s="166"/>
      <c r="K335" s="166"/>
      <c r="L335" s="166"/>
      <c r="M335" s="124"/>
      <c r="N335" s="124"/>
      <c r="O335" s="124"/>
      <c r="P335" s="124"/>
      <c r="Q335" s="124"/>
      <c r="R335" s="124"/>
      <c r="S335" s="124"/>
      <c r="T335" s="124"/>
      <c r="U335" s="163"/>
      <c r="V335" s="163"/>
      <c r="W335" s="163"/>
      <c r="X335" s="163"/>
      <c r="Y335" s="163"/>
      <c r="Z335" s="163"/>
      <c r="AA335" s="163"/>
      <c r="AB335" s="163"/>
      <c r="AC335" s="163"/>
      <c r="AD335" s="163"/>
      <c r="AE335" s="163"/>
      <c r="AF335" s="163"/>
      <c r="AG335" s="163"/>
      <c r="AH335" s="163"/>
      <c r="AI335" s="163"/>
      <c r="AJ335" s="163"/>
      <c r="AK335" s="163"/>
      <c r="AL335" s="163"/>
      <c r="AM335" s="163"/>
      <c r="AN335" s="163"/>
      <c r="AO335" s="163"/>
      <c r="AP335" s="163"/>
      <c r="AQ335" s="163"/>
      <c r="AR335" s="163"/>
      <c r="AS335" s="163"/>
      <c r="AT335" s="163"/>
      <c r="AU335" s="163"/>
      <c r="AV335" s="163"/>
      <c r="AW335" s="163"/>
      <c r="AX335" s="163"/>
      <c r="AY335" s="163"/>
      <c r="AZ335" s="163"/>
      <c r="BA335" s="163"/>
      <c r="BB335" s="163"/>
      <c r="BC335" s="163"/>
      <c r="BD335" s="163"/>
      <c r="BE335" s="163"/>
      <c r="BF335" s="163"/>
      <c r="BG335" s="163"/>
    </row>
    <row r="336" spans="1:59" ht="18.75" customHeight="1" outlineLevel="1">
      <c r="A336" s="16"/>
      <c r="B336" s="50"/>
      <c r="C336" s="50"/>
      <c r="D336" s="21"/>
      <c r="E336" s="50"/>
      <c r="F336" s="50"/>
      <c r="G336" s="163"/>
      <c r="H336" s="163"/>
      <c r="I336" s="163"/>
      <c r="J336" s="163"/>
      <c r="K336" s="163"/>
      <c r="L336" s="163"/>
      <c r="M336" s="124"/>
      <c r="N336" s="124"/>
      <c r="O336" s="124"/>
      <c r="P336" s="124"/>
      <c r="Q336" s="124"/>
      <c r="R336" s="124"/>
      <c r="S336" s="124"/>
      <c r="T336" s="124"/>
      <c r="U336" s="163"/>
      <c r="V336" s="163"/>
      <c r="W336" s="163"/>
      <c r="X336" s="163"/>
      <c r="Y336" s="163"/>
      <c r="Z336" s="163"/>
      <c r="AA336" s="163"/>
      <c r="AB336" s="163"/>
      <c r="AC336" s="163"/>
      <c r="AD336" s="163"/>
      <c r="AE336" s="163"/>
      <c r="AF336" s="163"/>
      <c r="AG336" s="163"/>
      <c r="AH336" s="163"/>
      <c r="AI336" s="163"/>
      <c r="AJ336" s="163"/>
      <c r="AK336" s="163"/>
      <c r="AL336" s="163"/>
      <c r="AM336" s="163"/>
      <c r="AN336" s="163"/>
      <c r="AO336" s="163"/>
      <c r="AP336" s="163"/>
      <c r="AQ336" s="163"/>
      <c r="AR336" s="163"/>
      <c r="AS336" s="163"/>
      <c r="AT336" s="163"/>
      <c r="AU336" s="163"/>
      <c r="AV336" s="163"/>
      <c r="AW336" s="163"/>
      <c r="AX336" s="163"/>
      <c r="AY336" s="163"/>
      <c r="AZ336" s="163"/>
      <c r="BA336" s="163"/>
      <c r="BB336" s="163"/>
      <c r="BC336" s="163"/>
      <c r="BD336" s="163"/>
      <c r="BE336" s="163"/>
      <c r="BF336" s="163"/>
      <c r="BG336" s="163"/>
    </row>
    <row r="337" spans="1:59" ht="16.5" customHeight="1" outlineLevel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</row>
    <row r="338" spans="1:59" ht="15.75" customHeight="1">
      <c r="A338" s="167" t="s">
        <v>94</v>
      </c>
      <c r="B338" s="167"/>
      <c r="C338" s="167" t="s">
        <v>316</v>
      </c>
      <c r="D338" s="168" t="s">
        <v>317</v>
      </c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70"/>
      <c r="AM338" s="170"/>
      <c r="AN338" s="170"/>
      <c r="AO338" s="170"/>
      <c r="AP338" s="170"/>
      <c r="AQ338" s="170"/>
      <c r="AR338" s="170"/>
      <c r="AS338" s="170"/>
      <c r="AT338" s="170"/>
      <c r="AU338" s="170"/>
      <c r="AV338" s="170"/>
      <c r="AW338" s="170"/>
      <c r="AX338" s="170"/>
      <c r="AY338" s="170"/>
      <c r="AZ338" s="170"/>
      <c r="BA338" s="170"/>
      <c r="BB338" s="170"/>
      <c r="BC338" s="170"/>
      <c r="BD338" s="170"/>
      <c r="BE338" s="170"/>
      <c r="BF338" s="170"/>
      <c r="BG338" s="170"/>
    </row>
    <row r="339" spans="1:59" ht="15.75" customHeight="1" outlineLevel="1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</row>
    <row r="340" spans="1:59" ht="15.75" customHeight="1" outlineLevel="1">
      <c r="A340" s="22" t="s">
        <v>318</v>
      </c>
      <c r="B340" s="15"/>
      <c r="C340" s="15" t="s">
        <v>319</v>
      </c>
      <c r="D340" s="124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</row>
    <row r="341" spans="1:59" ht="15.75" customHeight="1" outlineLevel="1">
      <c r="A341" s="124"/>
      <c r="B341" s="16"/>
      <c r="C341" s="60" t="s">
        <v>10</v>
      </c>
      <c r="D341" s="60" t="s">
        <v>12</v>
      </c>
      <c r="E341" s="60" t="s">
        <v>26</v>
      </c>
      <c r="F341" s="60">
        <v>2017</v>
      </c>
      <c r="G341" s="60">
        <v>2018</v>
      </c>
      <c r="H341" s="60">
        <v>2019</v>
      </c>
      <c r="I341" s="60">
        <v>2020</v>
      </c>
      <c r="J341" s="60">
        <v>2021</v>
      </c>
      <c r="K341" s="60">
        <v>2022</v>
      </c>
      <c r="L341" s="60">
        <v>2023</v>
      </c>
      <c r="M341" s="16"/>
      <c r="N341" s="16"/>
      <c r="O341" s="16"/>
      <c r="P341" s="16"/>
      <c r="Q341" s="16"/>
      <c r="R341" s="16"/>
      <c r="S341" s="16"/>
      <c r="T341" s="16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</row>
    <row r="342" spans="1:59" ht="15.75" customHeight="1" outlineLevel="1">
      <c r="A342" s="124"/>
      <c r="B342" s="50"/>
      <c r="C342" s="17">
        <v>1</v>
      </c>
      <c r="D342" s="126" t="s">
        <v>227</v>
      </c>
      <c r="E342" s="17" t="s">
        <v>320</v>
      </c>
      <c r="F342" s="131">
        <v>2.2000000000000002</v>
      </c>
      <c r="G342" s="131">
        <v>2.52</v>
      </c>
      <c r="H342" s="131">
        <v>2.75</v>
      </c>
      <c r="I342" s="127">
        <v>2.58</v>
      </c>
      <c r="J342" s="127">
        <v>3.3</v>
      </c>
      <c r="K342" s="127">
        <v>5.58</v>
      </c>
      <c r="L342" s="127">
        <v>6.6</v>
      </c>
      <c r="M342" s="16"/>
      <c r="N342" s="16"/>
      <c r="O342" s="16"/>
      <c r="P342" s="16"/>
      <c r="Q342" s="16"/>
      <c r="R342" s="16"/>
      <c r="S342" s="16"/>
      <c r="T342" s="16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</row>
    <row r="343" spans="1:59" ht="15.75" customHeight="1" outlineLevel="1">
      <c r="A343" s="124"/>
      <c r="B343" s="50"/>
      <c r="C343" s="17">
        <v>2</v>
      </c>
      <c r="D343" s="126" t="s">
        <v>230</v>
      </c>
      <c r="E343" s="17" t="s">
        <v>321</v>
      </c>
      <c r="F343" s="131">
        <v>10.23</v>
      </c>
      <c r="G343" s="131">
        <v>13.1</v>
      </c>
      <c r="H343" s="131">
        <v>11.45</v>
      </c>
      <c r="I343" s="127">
        <v>9.3800000000000008</v>
      </c>
      <c r="J343" s="127">
        <v>16.02</v>
      </c>
      <c r="K343" s="127">
        <v>30.63</v>
      </c>
      <c r="L343" s="127">
        <v>18.95</v>
      </c>
      <c r="M343" s="16"/>
      <c r="N343" s="16"/>
      <c r="O343" s="16"/>
      <c r="P343" s="16"/>
      <c r="Q343" s="16"/>
      <c r="R343" s="16"/>
      <c r="S343" s="16"/>
      <c r="T343" s="16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</row>
    <row r="344" spans="1:59" ht="15.75" customHeight="1" outlineLevel="1">
      <c r="A344" s="124"/>
      <c r="B344" s="50"/>
      <c r="C344" s="17">
        <v>3</v>
      </c>
      <c r="D344" s="171" t="s">
        <v>322</v>
      </c>
      <c r="E344" s="159" t="s">
        <v>5</v>
      </c>
      <c r="F344" s="159" t="s">
        <v>5</v>
      </c>
      <c r="G344" s="159" t="s">
        <v>5</v>
      </c>
      <c r="H344" s="159" t="s">
        <v>5</v>
      </c>
      <c r="I344" s="172" t="s">
        <v>5</v>
      </c>
      <c r="J344" s="172" t="s">
        <v>5</v>
      </c>
      <c r="K344" s="172" t="s">
        <v>5</v>
      </c>
      <c r="L344" s="172" t="s">
        <v>5</v>
      </c>
      <c r="M344" s="16"/>
      <c r="N344" s="16"/>
      <c r="O344" s="16"/>
      <c r="P344" s="16"/>
      <c r="Q344" s="16"/>
      <c r="R344" s="16"/>
      <c r="S344" s="16"/>
      <c r="T344" s="16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</row>
    <row r="345" spans="1:59" ht="15.75" customHeight="1" outlineLevel="1">
      <c r="A345" s="124"/>
      <c r="B345" s="50"/>
      <c r="C345" s="17">
        <v>4</v>
      </c>
      <c r="D345" s="126" t="s">
        <v>233</v>
      </c>
      <c r="E345" s="131" t="s">
        <v>5</v>
      </c>
      <c r="F345" s="131" t="s">
        <v>5</v>
      </c>
      <c r="G345" s="131" t="s">
        <v>5</v>
      </c>
      <c r="H345" s="131" t="s">
        <v>5</v>
      </c>
      <c r="I345" s="127" t="s">
        <v>5</v>
      </c>
      <c r="J345" s="127" t="s">
        <v>5</v>
      </c>
      <c r="K345" s="127" t="s">
        <v>5</v>
      </c>
      <c r="L345" s="127" t="s">
        <v>5</v>
      </c>
      <c r="M345" s="16"/>
      <c r="N345" s="16"/>
      <c r="O345" s="16"/>
      <c r="P345" s="16"/>
      <c r="Q345" s="16"/>
      <c r="R345" s="16"/>
      <c r="S345" s="16"/>
      <c r="T345" s="16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</row>
    <row r="346" spans="1:59" ht="15.75" hidden="1" customHeight="1" outlineLevel="2">
      <c r="A346" s="124"/>
      <c r="B346" s="50"/>
      <c r="C346" s="17"/>
      <c r="D346" s="134" t="s">
        <v>235</v>
      </c>
      <c r="E346" s="131" t="s">
        <v>323</v>
      </c>
      <c r="F346" s="131"/>
      <c r="G346" s="131"/>
      <c r="H346" s="131"/>
      <c r="I346" s="127"/>
      <c r="J346" s="127"/>
      <c r="K346" s="127">
        <v>1575</v>
      </c>
      <c r="L346" s="127"/>
      <c r="M346" s="16"/>
      <c r="N346" s="16"/>
      <c r="O346" s="16"/>
      <c r="P346" s="16"/>
      <c r="Q346" s="16"/>
      <c r="R346" s="16"/>
      <c r="S346" s="16"/>
      <c r="T346" s="16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</row>
    <row r="347" spans="1:59" ht="15.75" hidden="1" customHeight="1" outlineLevel="2">
      <c r="A347" s="124"/>
      <c r="B347" s="50"/>
      <c r="C347" s="17"/>
      <c r="D347" s="134" t="s">
        <v>237</v>
      </c>
      <c r="E347" s="131" t="s">
        <v>323</v>
      </c>
      <c r="F347" s="131"/>
      <c r="G347" s="131"/>
      <c r="H347" s="131"/>
      <c r="I347" s="131"/>
      <c r="J347" s="131"/>
      <c r="K347" s="131"/>
      <c r="L347" s="131"/>
      <c r="M347" s="16"/>
      <c r="N347" s="16"/>
      <c r="O347" s="16"/>
      <c r="P347" s="16"/>
      <c r="Q347" s="16"/>
      <c r="R347" s="16"/>
      <c r="S347" s="16"/>
      <c r="T347" s="16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</row>
    <row r="348" spans="1:59" ht="15.75" hidden="1" customHeight="1" outlineLevel="2">
      <c r="A348" s="124"/>
      <c r="B348" s="50"/>
      <c r="C348" s="17"/>
      <c r="D348" s="134" t="s">
        <v>238</v>
      </c>
      <c r="E348" s="131" t="s">
        <v>323</v>
      </c>
      <c r="F348" s="131"/>
      <c r="G348" s="131"/>
      <c r="H348" s="131"/>
      <c r="I348" s="131"/>
      <c r="J348" s="131"/>
      <c r="K348" s="131"/>
      <c r="L348" s="131"/>
      <c r="M348" s="16"/>
      <c r="N348" s="16"/>
      <c r="O348" s="16"/>
      <c r="P348" s="16"/>
      <c r="Q348" s="16"/>
      <c r="R348" s="16"/>
      <c r="S348" s="16"/>
      <c r="T348" s="16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</row>
    <row r="349" spans="1:59" ht="15.75" hidden="1" customHeight="1" outlineLevel="2">
      <c r="A349" s="124"/>
      <c r="B349" s="50"/>
      <c r="C349" s="17"/>
      <c r="D349" s="134" t="s">
        <v>239</v>
      </c>
      <c r="E349" s="131" t="s">
        <v>323</v>
      </c>
      <c r="F349" s="131"/>
      <c r="G349" s="131"/>
      <c r="H349" s="131"/>
      <c r="I349" s="131"/>
      <c r="J349" s="131"/>
      <c r="K349" s="131"/>
      <c r="L349" s="131"/>
      <c r="M349" s="16"/>
      <c r="N349" s="16"/>
      <c r="O349" s="16"/>
      <c r="P349" s="16"/>
      <c r="Q349" s="16"/>
      <c r="R349" s="16"/>
      <c r="S349" s="16"/>
      <c r="T349" s="16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</row>
    <row r="350" spans="1:59" ht="15.75" hidden="1" customHeight="1" outlineLevel="2">
      <c r="A350" s="124"/>
      <c r="B350" s="50"/>
      <c r="C350" s="17"/>
      <c r="D350" s="134" t="s">
        <v>240</v>
      </c>
      <c r="E350" s="131" t="s">
        <v>323</v>
      </c>
      <c r="F350" s="131"/>
      <c r="G350" s="131"/>
      <c r="H350" s="131"/>
      <c r="I350" s="131"/>
      <c r="J350" s="131"/>
      <c r="K350" s="131"/>
      <c r="L350" s="131"/>
      <c r="M350" s="16"/>
      <c r="N350" s="16"/>
      <c r="O350" s="16"/>
      <c r="P350" s="16"/>
      <c r="Q350" s="16"/>
      <c r="R350" s="16"/>
      <c r="S350" s="16"/>
      <c r="T350" s="16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</row>
    <row r="351" spans="1:59" ht="15.75" hidden="1" customHeight="1" outlineLevel="2">
      <c r="A351" s="124"/>
      <c r="B351" s="50"/>
      <c r="C351" s="17"/>
      <c r="D351" s="134" t="s">
        <v>241</v>
      </c>
      <c r="E351" s="131" t="s">
        <v>323</v>
      </c>
      <c r="F351" s="131"/>
      <c r="G351" s="131"/>
      <c r="H351" s="131"/>
      <c r="I351" s="131"/>
      <c r="J351" s="131"/>
      <c r="K351" s="131"/>
      <c r="L351" s="131"/>
      <c r="M351" s="16"/>
      <c r="N351" s="16"/>
      <c r="O351" s="16"/>
      <c r="P351" s="16"/>
      <c r="Q351" s="16"/>
      <c r="R351" s="16"/>
      <c r="S351" s="16"/>
      <c r="T351" s="16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</row>
    <row r="352" spans="1:59" ht="15.75" hidden="1" customHeight="1" outlineLevel="2">
      <c r="A352" s="124"/>
      <c r="B352" s="50"/>
      <c r="C352" s="17"/>
      <c r="D352" s="134" t="s">
        <v>242</v>
      </c>
      <c r="E352" s="131" t="s">
        <v>323</v>
      </c>
      <c r="F352" s="131"/>
      <c r="G352" s="131"/>
      <c r="H352" s="131"/>
      <c r="I352" s="131"/>
      <c r="J352" s="131"/>
      <c r="K352" s="131"/>
      <c r="L352" s="131"/>
      <c r="M352" s="16"/>
      <c r="N352" s="16"/>
      <c r="O352" s="16"/>
      <c r="P352" s="16"/>
      <c r="Q352" s="16"/>
      <c r="R352" s="16"/>
      <c r="S352" s="16"/>
      <c r="T352" s="16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</row>
    <row r="353" spans="1:59" ht="15.75" hidden="1" customHeight="1" outlineLevel="2">
      <c r="A353" s="124"/>
      <c r="B353" s="50"/>
      <c r="C353" s="17"/>
      <c r="D353" s="134" t="s">
        <v>243</v>
      </c>
      <c r="E353" s="131" t="s">
        <v>323</v>
      </c>
      <c r="F353" s="131"/>
      <c r="G353" s="131"/>
      <c r="H353" s="131"/>
      <c r="I353" s="131"/>
      <c r="J353" s="131"/>
      <c r="K353" s="131"/>
      <c r="L353" s="131"/>
      <c r="M353" s="16"/>
      <c r="N353" s="16"/>
      <c r="O353" s="16"/>
      <c r="P353" s="16"/>
      <c r="Q353" s="16"/>
      <c r="R353" s="16"/>
      <c r="S353" s="16"/>
      <c r="T353" s="16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</row>
    <row r="354" spans="1:59" ht="15.75" hidden="1" customHeight="1" outlineLevel="2">
      <c r="A354" s="124"/>
      <c r="B354" s="50"/>
      <c r="C354" s="17"/>
      <c r="D354" s="134" t="s">
        <v>244</v>
      </c>
      <c r="E354" s="131" t="s">
        <v>323</v>
      </c>
      <c r="F354" s="131"/>
      <c r="G354" s="131"/>
      <c r="H354" s="131"/>
      <c r="I354" s="131"/>
      <c r="J354" s="131"/>
      <c r="K354" s="131"/>
      <c r="L354" s="131"/>
      <c r="M354" s="16"/>
      <c r="N354" s="16"/>
      <c r="O354" s="16"/>
      <c r="P354" s="16"/>
      <c r="Q354" s="16"/>
      <c r="R354" s="16"/>
      <c r="S354" s="16"/>
      <c r="T354" s="16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</row>
    <row r="355" spans="1:59" ht="15.75" customHeight="1" outlineLevel="1" collapsed="1">
      <c r="A355" s="124"/>
      <c r="B355" s="50"/>
      <c r="C355" s="17"/>
      <c r="D355" s="142" t="s">
        <v>245</v>
      </c>
      <c r="E355" s="173" t="s">
        <v>324</v>
      </c>
      <c r="F355" s="635">
        <v>1247</v>
      </c>
      <c r="G355" s="635">
        <v>1250</v>
      </c>
      <c r="H355" s="635">
        <v>1400</v>
      </c>
      <c r="I355" s="635">
        <v>1370</v>
      </c>
      <c r="J355" s="635">
        <v>1600</v>
      </c>
      <c r="K355" s="635">
        <v>1575</v>
      </c>
      <c r="L355" s="636">
        <v>2000</v>
      </c>
      <c r="M355" s="16"/>
      <c r="N355" s="16"/>
      <c r="O355" s="16"/>
      <c r="P355" s="16"/>
      <c r="Q355" s="16"/>
      <c r="R355" s="16"/>
      <c r="S355" s="16"/>
      <c r="T355" s="16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</row>
    <row r="356" spans="1:59" ht="15.75" customHeight="1" outlineLevel="1">
      <c r="A356" s="124"/>
      <c r="B356" s="50"/>
      <c r="C356" s="17">
        <v>5</v>
      </c>
      <c r="D356" s="126" t="s">
        <v>248</v>
      </c>
      <c r="E356" s="131" t="s">
        <v>5</v>
      </c>
      <c r="F356" s="131" t="s">
        <v>5</v>
      </c>
      <c r="G356" s="131" t="s">
        <v>5</v>
      </c>
      <c r="H356" s="131" t="s">
        <v>5</v>
      </c>
      <c r="I356" s="131" t="s">
        <v>5</v>
      </c>
      <c r="J356" s="131" t="s">
        <v>5</v>
      </c>
      <c r="K356" s="131" t="s">
        <v>5</v>
      </c>
      <c r="L356" s="131" t="s">
        <v>5</v>
      </c>
      <c r="M356" s="16"/>
      <c r="N356" s="16"/>
      <c r="O356" s="16"/>
      <c r="P356" s="16"/>
      <c r="Q356" s="16"/>
      <c r="R356" s="16"/>
      <c r="S356" s="16"/>
      <c r="T356" s="16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</row>
    <row r="357" spans="1:59" ht="15.75" hidden="1" customHeight="1" outlineLevel="2">
      <c r="A357" s="124"/>
      <c r="B357" s="50"/>
      <c r="C357" s="17"/>
      <c r="D357" s="134" t="s">
        <v>250</v>
      </c>
      <c r="E357" s="131" t="s">
        <v>323</v>
      </c>
      <c r="F357" s="131"/>
      <c r="G357" s="131"/>
      <c r="H357" s="131"/>
      <c r="I357" s="131"/>
      <c r="J357" s="131"/>
      <c r="K357" s="131"/>
      <c r="L357" s="131"/>
      <c r="M357" s="16"/>
      <c r="N357" s="16"/>
      <c r="O357" s="16"/>
      <c r="P357" s="16"/>
      <c r="Q357" s="16"/>
      <c r="R357" s="16"/>
      <c r="S357" s="16"/>
      <c r="T357" s="16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</row>
    <row r="358" spans="1:59" ht="15.75" hidden="1" customHeight="1" outlineLevel="2">
      <c r="A358" s="124"/>
      <c r="B358" s="50"/>
      <c r="C358" s="17"/>
      <c r="D358" s="134" t="s">
        <v>251</v>
      </c>
      <c r="E358" s="131" t="s">
        <v>323</v>
      </c>
      <c r="F358" s="131"/>
      <c r="G358" s="131"/>
      <c r="H358" s="131"/>
      <c r="I358" s="131"/>
      <c r="J358" s="131"/>
      <c r="K358" s="131"/>
      <c r="L358" s="131"/>
      <c r="M358" s="16"/>
      <c r="N358" s="16"/>
      <c r="O358" s="16"/>
      <c r="P358" s="16"/>
      <c r="Q358" s="16"/>
      <c r="R358" s="16"/>
      <c r="S358" s="16"/>
      <c r="T358" s="16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</row>
    <row r="359" spans="1:59" ht="15.75" hidden="1" customHeight="1" outlineLevel="2">
      <c r="A359" s="124"/>
      <c r="B359" s="50"/>
      <c r="C359" s="17"/>
      <c r="D359" s="134" t="s">
        <v>252</v>
      </c>
      <c r="E359" s="131" t="s">
        <v>323</v>
      </c>
      <c r="F359" s="131"/>
      <c r="G359" s="131"/>
      <c r="H359" s="131"/>
      <c r="I359" s="131"/>
      <c r="J359" s="131"/>
      <c r="K359" s="131"/>
      <c r="L359" s="131"/>
      <c r="M359" s="16"/>
      <c r="N359" s="16"/>
      <c r="O359" s="16"/>
      <c r="P359" s="16"/>
      <c r="Q359" s="16"/>
      <c r="R359" s="16"/>
      <c r="S359" s="16"/>
      <c r="T359" s="16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</row>
    <row r="360" spans="1:59" ht="15.75" hidden="1" customHeight="1" outlineLevel="2">
      <c r="A360" s="124"/>
      <c r="B360" s="50"/>
      <c r="C360" s="17"/>
      <c r="D360" s="134" t="s">
        <v>253</v>
      </c>
      <c r="E360" s="131" t="s">
        <v>323</v>
      </c>
      <c r="F360" s="131"/>
      <c r="G360" s="131"/>
      <c r="H360" s="131"/>
      <c r="I360" s="131"/>
      <c r="J360" s="131"/>
      <c r="K360" s="131"/>
      <c r="L360" s="131"/>
      <c r="M360" s="16"/>
      <c r="N360" s="16"/>
      <c r="O360" s="16"/>
      <c r="P360" s="16"/>
      <c r="Q360" s="16"/>
      <c r="R360" s="16"/>
      <c r="S360" s="16"/>
      <c r="T360" s="16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</row>
    <row r="361" spans="1:59" ht="15.75" customHeight="1" outlineLevel="1" collapsed="1">
      <c r="A361" s="124"/>
      <c r="B361" s="50"/>
      <c r="C361" s="17">
        <v>6</v>
      </c>
      <c r="D361" s="171" t="s">
        <v>325</v>
      </c>
      <c r="E361" s="159" t="s">
        <v>5</v>
      </c>
      <c r="F361" s="159" t="s">
        <v>5</v>
      </c>
      <c r="G361" s="159" t="s">
        <v>5</v>
      </c>
      <c r="H361" s="159" t="s">
        <v>5</v>
      </c>
      <c r="I361" s="159" t="s">
        <v>5</v>
      </c>
      <c r="J361" s="159" t="s">
        <v>5</v>
      </c>
      <c r="K361" s="159" t="s">
        <v>5</v>
      </c>
      <c r="L361" s="159" t="s">
        <v>5</v>
      </c>
      <c r="M361" s="16"/>
      <c r="N361" s="16"/>
      <c r="O361" s="16"/>
      <c r="P361" s="16"/>
      <c r="Q361" s="16"/>
      <c r="R361" s="16"/>
      <c r="S361" s="16"/>
      <c r="T361" s="16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</row>
    <row r="362" spans="1:59" ht="15.75" customHeight="1" outlineLevel="1">
      <c r="A362" s="124"/>
      <c r="B362" s="50"/>
      <c r="C362" s="17">
        <v>7</v>
      </c>
      <c r="D362" s="126" t="s">
        <v>254</v>
      </c>
      <c r="E362" s="131" t="s">
        <v>5</v>
      </c>
      <c r="F362" s="131" t="s">
        <v>5</v>
      </c>
      <c r="G362" s="131" t="s">
        <v>5</v>
      </c>
      <c r="H362" s="131" t="s">
        <v>5</v>
      </c>
      <c r="I362" s="131" t="s">
        <v>5</v>
      </c>
      <c r="J362" s="131" t="s">
        <v>5</v>
      </c>
      <c r="K362" s="131" t="s">
        <v>5</v>
      </c>
      <c r="L362" s="131" t="s">
        <v>5</v>
      </c>
      <c r="M362" s="16"/>
      <c r="N362" s="16"/>
      <c r="O362" s="16"/>
      <c r="P362" s="16"/>
      <c r="Q362" s="16"/>
      <c r="R362" s="16"/>
      <c r="S362" s="16"/>
      <c r="T362" s="16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</row>
    <row r="363" spans="1:59" ht="15.75" hidden="1" customHeight="1" outlineLevel="2">
      <c r="A363" s="124"/>
      <c r="B363" s="50"/>
      <c r="C363" s="17"/>
      <c r="D363" s="134" t="s">
        <v>256</v>
      </c>
      <c r="E363" s="131" t="s">
        <v>323</v>
      </c>
      <c r="F363" s="131"/>
      <c r="G363" s="131"/>
      <c r="H363" s="131"/>
      <c r="I363" s="131"/>
      <c r="J363" s="131"/>
      <c r="K363" s="131"/>
      <c r="L363" s="131"/>
      <c r="M363" s="16"/>
      <c r="N363" s="16"/>
      <c r="O363" s="16"/>
      <c r="P363" s="16"/>
      <c r="Q363" s="16"/>
      <c r="R363" s="16"/>
      <c r="S363" s="16"/>
      <c r="T363" s="16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</row>
    <row r="364" spans="1:59" ht="15.75" hidden="1" customHeight="1" outlineLevel="2">
      <c r="A364" s="124"/>
      <c r="B364" s="50"/>
      <c r="C364" s="17"/>
      <c r="D364" s="134" t="s">
        <v>257</v>
      </c>
      <c r="E364" s="131" t="s">
        <v>323</v>
      </c>
      <c r="F364" s="131"/>
      <c r="G364" s="131"/>
      <c r="H364" s="131"/>
      <c r="I364" s="131"/>
      <c r="J364" s="131"/>
      <c r="K364" s="131"/>
      <c r="L364" s="131"/>
      <c r="M364" s="16"/>
      <c r="N364" s="16"/>
      <c r="O364" s="16"/>
      <c r="P364" s="16"/>
      <c r="Q364" s="16"/>
      <c r="R364" s="16"/>
      <c r="S364" s="16"/>
      <c r="T364" s="16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</row>
    <row r="365" spans="1:59" ht="15.75" hidden="1" customHeight="1" outlineLevel="2">
      <c r="A365" s="124"/>
      <c r="B365" s="50"/>
      <c r="C365" s="17"/>
      <c r="D365" s="134" t="s">
        <v>258</v>
      </c>
      <c r="E365" s="131" t="s">
        <v>323</v>
      </c>
      <c r="F365" s="131"/>
      <c r="G365" s="131"/>
      <c r="H365" s="131"/>
      <c r="I365" s="131"/>
      <c r="J365" s="131"/>
      <c r="K365" s="131"/>
      <c r="L365" s="131"/>
      <c r="M365" s="16"/>
      <c r="N365" s="16"/>
      <c r="O365" s="16"/>
      <c r="P365" s="16"/>
      <c r="Q365" s="16"/>
      <c r="R365" s="16"/>
      <c r="S365" s="16"/>
      <c r="T365" s="16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</row>
    <row r="366" spans="1:59" ht="15.75" hidden="1" customHeight="1" outlineLevel="2">
      <c r="A366" s="124"/>
      <c r="B366" s="50"/>
      <c r="C366" s="17"/>
      <c r="D366" s="134" t="s">
        <v>259</v>
      </c>
      <c r="E366" s="131" t="s">
        <v>323</v>
      </c>
      <c r="F366" s="131"/>
      <c r="G366" s="131"/>
      <c r="H366" s="131"/>
      <c r="I366" s="131"/>
      <c r="J366" s="131"/>
      <c r="K366" s="131"/>
      <c r="L366" s="131"/>
      <c r="M366" s="16"/>
      <c r="N366" s="16"/>
      <c r="O366" s="16"/>
      <c r="P366" s="16"/>
      <c r="Q366" s="16"/>
      <c r="R366" s="16"/>
      <c r="S366" s="16"/>
      <c r="T366" s="16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</row>
    <row r="367" spans="1:59" ht="15.75" hidden="1" customHeight="1" outlineLevel="2">
      <c r="A367" s="124"/>
      <c r="B367" s="50"/>
      <c r="C367" s="17"/>
      <c r="D367" s="134" t="s">
        <v>260</v>
      </c>
      <c r="E367" s="131" t="s">
        <v>323</v>
      </c>
      <c r="F367" s="131"/>
      <c r="G367" s="131"/>
      <c r="H367" s="131"/>
      <c r="I367" s="131"/>
      <c r="J367" s="131"/>
      <c r="K367" s="131"/>
      <c r="L367" s="131"/>
      <c r="M367" s="16"/>
      <c r="N367" s="16"/>
      <c r="O367" s="16"/>
      <c r="P367" s="16"/>
      <c r="Q367" s="16"/>
      <c r="R367" s="16"/>
      <c r="S367" s="16"/>
      <c r="T367" s="16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</row>
    <row r="368" spans="1:59" ht="15.75" hidden="1" customHeight="1" outlineLevel="2">
      <c r="A368" s="124"/>
      <c r="B368" s="50"/>
      <c r="C368" s="17"/>
      <c r="D368" s="134" t="s">
        <v>261</v>
      </c>
      <c r="E368" s="131" t="s">
        <v>323</v>
      </c>
      <c r="F368" s="131"/>
      <c r="G368" s="131"/>
      <c r="H368" s="131"/>
      <c r="I368" s="131"/>
      <c r="J368" s="131"/>
      <c r="K368" s="131"/>
      <c r="L368" s="131"/>
      <c r="M368" s="16"/>
      <c r="N368" s="16"/>
      <c r="O368" s="16"/>
      <c r="P368" s="16"/>
      <c r="Q368" s="16"/>
      <c r="R368" s="16"/>
      <c r="S368" s="16"/>
      <c r="T368" s="16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</row>
    <row r="369" spans="1:59" ht="15.75" customHeight="1" outlineLevel="1" collapsed="1">
      <c r="A369" s="124"/>
      <c r="B369" s="50"/>
      <c r="C369" s="17">
        <v>8</v>
      </c>
      <c r="D369" s="126" t="s">
        <v>262</v>
      </c>
      <c r="E369" s="131" t="s">
        <v>5</v>
      </c>
      <c r="F369" s="131" t="s">
        <v>5</v>
      </c>
      <c r="G369" s="131" t="s">
        <v>5</v>
      </c>
      <c r="H369" s="131" t="s">
        <v>5</v>
      </c>
      <c r="I369" s="131" t="s">
        <v>5</v>
      </c>
      <c r="J369" s="131" t="s">
        <v>5</v>
      </c>
      <c r="K369" s="131" t="s">
        <v>5</v>
      </c>
      <c r="L369" s="131" t="s">
        <v>5</v>
      </c>
      <c r="M369" s="16"/>
      <c r="N369" s="16"/>
      <c r="O369" s="16"/>
      <c r="P369" s="16"/>
      <c r="Q369" s="16"/>
      <c r="R369" s="16"/>
      <c r="S369" s="16"/>
      <c r="T369" s="16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</row>
    <row r="370" spans="1:59" ht="15.75" hidden="1" customHeight="1" outlineLevel="2">
      <c r="A370" s="124"/>
      <c r="B370" s="50"/>
      <c r="C370" s="17"/>
      <c r="D370" s="134" t="s">
        <v>264</v>
      </c>
      <c r="E370" s="17" t="s">
        <v>323</v>
      </c>
      <c r="F370" s="131"/>
      <c r="G370" s="131"/>
      <c r="H370" s="131"/>
      <c r="I370" s="131"/>
      <c r="J370" s="131"/>
      <c r="K370" s="131"/>
      <c r="L370" s="131"/>
      <c r="M370" s="16"/>
      <c r="N370" s="16"/>
      <c r="O370" s="16"/>
      <c r="P370" s="16"/>
      <c r="Q370" s="16"/>
      <c r="R370" s="16"/>
      <c r="S370" s="16"/>
      <c r="T370" s="16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</row>
    <row r="371" spans="1:59" ht="15.75" hidden="1" customHeight="1" outlineLevel="2">
      <c r="A371" s="124"/>
      <c r="B371" s="50"/>
      <c r="C371" s="17"/>
      <c r="D371" s="134" t="s">
        <v>265</v>
      </c>
      <c r="E371" s="17" t="s">
        <v>323</v>
      </c>
      <c r="F371" s="131"/>
      <c r="G371" s="131"/>
      <c r="H371" s="131"/>
      <c r="I371" s="131"/>
      <c r="J371" s="131"/>
      <c r="K371" s="131"/>
      <c r="L371" s="131"/>
      <c r="M371" s="16"/>
      <c r="N371" s="16"/>
      <c r="O371" s="16"/>
      <c r="P371" s="16"/>
      <c r="Q371" s="16"/>
      <c r="R371" s="16"/>
      <c r="S371" s="16"/>
      <c r="T371" s="16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</row>
    <row r="372" spans="1:59" ht="16.5" customHeight="1" outlineLevel="1" collapsed="1">
      <c r="A372" s="124"/>
      <c r="B372" s="50"/>
      <c r="C372" s="17">
        <v>9</v>
      </c>
      <c r="D372" s="126" t="s">
        <v>266</v>
      </c>
      <c r="E372" s="17" t="s">
        <v>326</v>
      </c>
      <c r="F372" s="131">
        <v>1404</v>
      </c>
      <c r="G372" s="131">
        <v>1687</v>
      </c>
      <c r="H372" s="131">
        <v>1623</v>
      </c>
      <c r="I372" s="131">
        <v>1538</v>
      </c>
      <c r="J372" s="131">
        <v>2070</v>
      </c>
      <c r="K372" s="131">
        <v>3668</v>
      </c>
      <c r="L372" s="131">
        <v>3687</v>
      </c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</row>
    <row r="373" spans="1:59" ht="16.5" customHeight="1" outlineLevel="1">
      <c r="A373" s="124"/>
      <c r="B373" s="50"/>
      <c r="C373" s="17">
        <v>10</v>
      </c>
      <c r="D373" s="126" t="s">
        <v>327</v>
      </c>
      <c r="E373" s="17" t="s">
        <v>270</v>
      </c>
      <c r="F373" s="17" t="s">
        <v>270</v>
      </c>
      <c r="G373" s="17" t="s">
        <v>270</v>
      </c>
      <c r="H373" s="17" t="s">
        <v>270</v>
      </c>
      <c r="I373" s="17" t="s">
        <v>270</v>
      </c>
      <c r="J373" s="17" t="s">
        <v>270</v>
      </c>
      <c r="K373" s="17" t="s">
        <v>270</v>
      </c>
      <c r="L373" s="17" t="s">
        <v>270</v>
      </c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</row>
    <row r="374" spans="1:59" ht="15" customHeight="1" outlineLevel="1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</row>
    <row r="375" spans="1:59" ht="16.5" customHeight="1" outlineLevel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</row>
    <row r="376" spans="1:59" ht="16.5" customHeight="1" outlineLevel="1">
      <c r="A376" s="22" t="s">
        <v>299</v>
      </c>
      <c r="B376" s="15"/>
      <c r="C376" s="15" t="s">
        <v>328</v>
      </c>
      <c r="D376" s="124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</row>
    <row r="377" spans="1:59" ht="15.75" customHeight="1" outlineLevel="1">
      <c r="A377" s="124"/>
      <c r="B377" s="16"/>
      <c r="C377" s="60" t="s">
        <v>10</v>
      </c>
      <c r="D377" s="60" t="s">
        <v>12</v>
      </c>
      <c r="E377" s="60" t="s">
        <v>26</v>
      </c>
      <c r="F377" s="60">
        <v>2017</v>
      </c>
      <c r="G377" s="60">
        <v>2018</v>
      </c>
      <c r="H377" s="60">
        <v>2019</v>
      </c>
      <c r="I377" s="60">
        <v>2020</v>
      </c>
      <c r="J377" s="60">
        <v>2021</v>
      </c>
      <c r="K377" s="60">
        <v>2022</v>
      </c>
      <c r="L377" s="60">
        <v>2023</v>
      </c>
      <c r="M377" s="16"/>
      <c r="N377" s="16"/>
      <c r="O377" s="16"/>
      <c r="P377" s="16"/>
      <c r="Q377" s="16"/>
      <c r="R377" s="16"/>
      <c r="S377" s="16"/>
      <c r="T377" s="16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</row>
    <row r="378" spans="1:59" ht="15.75" customHeight="1" outlineLevel="1">
      <c r="A378" s="124"/>
      <c r="B378" s="50"/>
      <c r="C378" s="17">
        <v>1</v>
      </c>
      <c r="D378" s="126" t="s">
        <v>227</v>
      </c>
      <c r="E378" s="17" t="s">
        <v>320</v>
      </c>
      <c r="F378" s="131">
        <v>2.2000000000000002</v>
      </c>
      <c r="G378" s="131">
        <v>2.52</v>
      </c>
      <c r="H378" s="131">
        <v>2.75</v>
      </c>
      <c r="I378" s="127">
        <v>2.62</v>
      </c>
      <c r="J378" s="127">
        <v>3.25</v>
      </c>
      <c r="K378" s="127">
        <v>5.7</v>
      </c>
      <c r="L378" s="127">
        <v>6.66</v>
      </c>
      <c r="M378" s="16"/>
      <c r="N378" s="16"/>
      <c r="O378" s="16"/>
      <c r="P378" s="16"/>
      <c r="Q378" s="16"/>
      <c r="R378" s="16"/>
      <c r="S378" s="16"/>
      <c r="T378" s="16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</row>
    <row r="379" spans="1:59" ht="15.75" customHeight="1" outlineLevel="1">
      <c r="A379" s="124"/>
      <c r="B379" s="50"/>
      <c r="C379" s="17">
        <v>2</v>
      </c>
      <c r="D379" s="126" t="s">
        <v>230</v>
      </c>
      <c r="E379" s="17" t="s">
        <v>324</v>
      </c>
      <c r="F379" s="131"/>
      <c r="G379" s="131"/>
      <c r="H379" s="131"/>
      <c r="I379" s="131"/>
      <c r="J379" s="131"/>
      <c r="K379" s="131"/>
      <c r="L379" s="131"/>
      <c r="M379" s="16"/>
      <c r="N379" s="16"/>
      <c r="O379" s="16"/>
      <c r="P379" s="16"/>
      <c r="Q379" s="16"/>
      <c r="R379" s="16"/>
      <c r="S379" s="16"/>
      <c r="T379" s="16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</row>
    <row r="380" spans="1:59" ht="15.75" customHeight="1" outlineLevel="1">
      <c r="A380" s="124"/>
      <c r="B380" s="50"/>
      <c r="C380" s="17">
        <v>3</v>
      </c>
      <c r="D380" s="171" t="s">
        <v>322</v>
      </c>
      <c r="E380" s="159" t="s">
        <v>5</v>
      </c>
      <c r="F380" s="159" t="s">
        <v>5</v>
      </c>
      <c r="G380" s="159" t="s">
        <v>5</v>
      </c>
      <c r="H380" s="159" t="s">
        <v>5</v>
      </c>
      <c r="I380" s="159" t="s">
        <v>5</v>
      </c>
      <c r="J380" s="159" t="s">
        <v>5</v>
      </c>
      <c r="K380" s="159" t="s">
        <v>5</v>
      </c>
      <c r="L380" s="159" t="s">
        <v>5</v>
      </c>
      <c r="M380" s="16"/>
      <c r="N380" s="16"/>
      <c r="O380" s="16"/>
      <c r="P380" s="16"/>
      <c r="Q380" s="16"/>
      <c r="R380" s="16"/>
      <c r="S380" s="16"/>
      <c r="T380" s="16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</row>
    <row r="381" spans="1:59" ht="15.75" customHeight="1" outlineLevel="1">
      <c r="A381" s="124"/>
      <c r="B381" s="50"/>
      <c r="C381" s="17">
        <v>4</v>
      </c>
      <c r="D381" s="126" t="s">
        <v>233</v>
      </c>
      <c r="E381" s="131" t="s">
        <v>5</v>
      </c>
      <c r="F381" s="131" t="s">
        <v>5</v>
      </c>
      <c r="G381" s="131" t="s">
        <v>5</v>
      </c>
      <c r="H381" s="131" t="s">
        <v>5</v>
      </c>
      <c r="I381" s="131" t="s">
        <v>5</v>
      </c>
      <c r="J381" s="131" t="s">
        <v>5</v>
      </c>
      <c r="K381" s="131" t="s">
        <v>5</v>
      </c>
      <c r="L381" s="131" t="s">
        <v>5</v>
      </c>
      <c r="M381" s="16"/>
      <c r="N381" s="16"/>
      <c r="O381" s="16"/>
      <c r="P381" s="16"/>
      <c r="Q381" s="16"/>
      <c r="R381" s="16"/>
      <c r="S381" s="16"/>
      <c r="T381" s="16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</row>
    <row r="382" spans="1:59" ht="15.75" customHeight="1" outlineLevel="2">
      <c r="A382" s="124"/>
      <c r="B382" s="50"/>
      <c r="C382" s="17"/>
      <c r="D382" s="134" t="s">
        <v>235</v>
      </c>
      <c r="E382" s="17" t="s">
        <v>323</v>
      </c>
      <c r="F382" s="635">
        <v>1247</v>
      </c>
      <c r="G382" s="635">
        <v>1250</v>
      </c>
      <c r="H382" s="635">
        <v>1400</v>
      </c>
      <c r="I382" s="635">
        <v>1370</v>
      </c>
      <c r="J382" s="635">
        <v>1600</v>
      </c>
      <c r="K382" s="636">
        <v>1575</v>
      </c>
      <c r="L382" s="636">
        <v>2000</v>
      </c>
      <c r="M382" s="16"/>
      <c r="N382" s="16"/>
      <c r="O382" s="16"/>
      <c r="P382" s="16"/>
      <c r="Q382" s="16"/>
      <c r="R382" s="16"/>
      <c r="S382" s="16"/>
      <c r="T382" s="16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</row>
    <row r="383" spans="1:59" ht="15.75" customHeight="1" outlineLevel="2">
      <c r="A383" s="124"/>
      <c r="B383" s="50"/>
      <c r="C383" s="17"/>
      <c r="D383" s="134" t="s">
        <v>237</v>
      </c>
      <c r="E383" s="17" t="s">
        <v>323</v>
      </c>
      <c r="F383" s="131"/>
      <c r="G383" s="131"/>
      <c r="H383" s="131"/>
      <c r="I383" s="131"/>
      <c r="J383" s="131"/>
      <c r="K383" s="131"/>
      <c r="L383" s="131"/>
      <c r="M383" s="16"/>
      <c r="N383" s="16"/>
      <c r="O383" s="16"/>
      <c r="P383" s="16"/>
      <c r="Q383" s="16"/>
      <c r="R383" s="16"/>
      <c r="S383" s="16"/>
      <c r="T383" s="16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</row>
    <row r="384" spans="1:59" ht="15.75" customHeight="1" outlineLevel="2">
      <c r="A384" s="124"/>
      <c r="B384" s="50"/>
      <c r="C384" s="17"/>
      <c r="D384" s="134" t="s">
        <v>238</v>
      </c>
      <c r="E384" s="17" t="s">
        <v>323</v>
      </c>
      <c r="F384" s="131"/>
      <c r="G384" s="131"/>
      <c r="H384" s="131"/>
      <c r="I384" s="131"/>
      <c r="J384" s="131"/>
      <c r="K384" s="131"/>
      <c r="L384" s="131"/>
      <c r="M384" s="16"/>
      <c r="N384" s="16"/>
      <c r="O384" s="16"/>
      <c r="P384" s="16"/>
      <c r="Q384" s="16"/>
      <c r="R384" s="16"/>
      <c r="S384" s="16"/>
      <c r="T384" s="16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</row>
    <row r="385" spans="1:59" ht="15.75" customHeight="1" outlineLevel="2">
      <c r="A385" s="124"/>
      <c r="B385" s="50"/>
      <c r="C385" s="17"/>
      <c r="D385" s="134" t="s">
        <v>239</v>
      </c>
      <c r="E385" s="17" t="s">
        <v>323</v>
      </c>
      <c r="F385" s="131"/>
      <c r="G385" s="131"/>
      <c r="H385" s="131"/>
      <c r="I385" s="131"/>
      <c r="J385" s="131"/>
      <c r="K385" s="131"/>
      <c r="L385" s="131"/>
      <c r="M385" s="16"/>
      <c r="N385" s="16"/>
      <c r="O385" s="16"/>
      <c r="P385" s="16"/>
      <c r="Q385" s="16"/>
      <c r="R385" s="16"/>
      <c r="S385" s="16"/>
      <c r="T385" s="16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</row>
    <row r="386" spans="1:59" ht="15.75" customHeight="1" outlineLevel="2">
      <c r="A386" s="124"/>
      <c r="B386" s="50"/>
      <c r="C386" s="17"/>
      <c r="D386" s="134" t="s">
        <v>240</v>
      </c>
      <c r="E386" s="17" t="s">
        <v>323</v>
      </c>
      <c r="F386" s="131"/>
      <c r="G386" s="131"/>
      <c r="H386" s="131"/>
      <c r="I386" s="131"/>
      <c r="J386" s="131"/>
      <c r="K386" s="131"/>
      <c r="L386" s="131"/>
      <c r="M386" s="16"/>
      <c r="N386" s="16"/>
      <c r="O386" s="16"/>
      <c r="P386" s="16"/>
      <c r="Q386" s="16"/>
      <c r="R386" s="16"/>
      <c r="S386" s="16"/>
      <c r="T386" s="16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</row>
    <row r="387" spans="1:59" ht="15.75" customHeight="1" outlineLevel="2">
      <c r="A387" s="124"/>
      <c r="B387" s="50"/>
      <c r="C387" s="17"/>
      <c r="D387" s="134" t="s">
        <v>241</v>
      </c>
      <c r="E387" s="17" t="s">
        <v>323</v>
      </c>
      <c r="F387" s="131"/>
      <c r="G387" s="131"/>
      <c r="H387" s="131"/>
      <c r="I387" s="131"/>
      <c r="J387" s="131"/>
      <c r="K387" s="131"/>
      <c r="L387" s="131"/>
      <c r="M387" s="16"/>
      <c r="N387" s="16"/>
      <c r="O387" s="16"/>
      <c r="P387" s="16"/>
      <c r="Q387" s="16"/>
      <c r="R387" s="16"/>
      <c r="S387" s="16"/>
      <c r="T387" s="16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</row>
    <row r="388" spans="1:59" ht="15.75" customHeight="1" outlineLevel="2">
      <c r="A388" s="124"/>
      <c r="B388" s="50"/>
      <c r="C388" s="17"/>
      <c r="D388" s="134" t="s">
        <v>242</v>
      </c>
      <c r="E388" s="17" t="s">
        <v>323</v>
      </c>
      <c r="F388" s="131"/>
      <c r="G388" s="131"/>
      <c r="H388" s="131"/>
      <c r="I388" s="131"/>
      <c r="J388" s="131"/>
      <c r="K388" s="131"/>
      <c r="L388" s="131"/>
      <c r="M388" s="16"/>
      <c r="N388" s="16"/>
      <c r="O388" s="16"/>
      <c r="P388" s="16"/>
      <c r="Q388" s="16"/>
      <c r="R388" s="16"/>
      <c r="S388" s="16"/>
      <c r="T388" s="16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</row>
    <row r="389" spans="1:59" ht="15.75" customHeight="1" outlineLevel="2">
      <c r="A389" s="124"/>
      <c r="B389" s="50"/>
      <c r="C389" s="17"/>
      <c r="D389" s="134" t="s">
        <v>243</v>
      </c>
      <c r="E389" s="17" t="s">
        <v>323</v>
      </c>
      <c r="F389" s="131"/>
      <c r="G389" s="131"/>
      <c r="H389" s="131"/>
      <c r="I389" s="131"/>
      <c r="J389" s="131"/>
      <c r="K389" s="131"/>
      <c r="L389" s="131"/>
      <c r="M389" s="16"/>
      <c r="N389" s="16"/>
      <c r="O389" s="16"/>
      <c r="P389" s="16"/>
      <c r="Q389" s="16"/>
      <c r="R389" s="16"/>
      <c r="S389" s="16"/>
      <c r="T389" s="16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</row>
    <row r="390" spans="1:59" ht="15.75" customHeight="1" outlineLevel="2">
      <c r="A390" s="124"/>
      <c r="B390" s="50"/>
      <c r="C390" s="17"/>
      <c r="D390" s="134" t="s">
        <v>244</v>
      </c>
      <c r="E390" s="17" t="s">
        <v>323</v>
      </c>
      <c r="F390" s="131"/>
      <c r="G390" s="131"/>
      <c r="H390" s="131"/>
      <c r="I390" s="131"/>
      <c r="J390" s="131"/>
      <c r="K390" s="131"/>
      <c r="L390" s="131"/>
      <c r="M390" s="16"/>
      <c r="N390" s="16"/>
      <c r="O390" s="16"/>
      <c r="P390" s="16"/>
      <c r="Q390" s="16"/>
      <c r="R390" s="16"/>
      <c r="S390" s="16"/>
      <c r="T390" s="16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</row>
    <row r="391" spans="1:59" ht="15.75" customHeight="1" outlineLevel="1">
      <c r="A391" s="124"/>
      <c r="B391" s="50"/>
      <c r="C391" s="17">
        <v>5</v>
      </c>
      <c r="D391" s="126" t="s">
        <v>248</v>
      </c>
      <c r="E391" s="131" t="s">
        <v>5</v>
      </c>
      <c r="F391" s="131" t="s">
        <v>5</v>
      </c>
      <c r="G391" s="131" t="s">
        <v>5</v>
      </c>
      <c r="H391" s="131" t="s">
        <v>5</v>
      </c>
      <c r="I391" s="131" t="s">
        <v>5</v>
      </c>
      <c r="J391" s="131" t="s">
        <v>5</v>
      </c>
      <c r="K391" s="131" t="s">
        <v>5</v>
      </c>
      <c r="L391" s="131" t="s">
        <v>5</v>
      </c>
      <c r="M391" s="16"/>
      <c r="N391" s="16"/>
      <c r="O391" s="16"/>
      <c r="P391" s="16"/>
      <c r="Q391" s="16"/>
      <c r="R391" s="16"/>
      <c r="S391" s="16"/>
      <c r="T391" s="16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</row>
    <row r="392" spans="1:59" ht="15.75" hidden="1" customHeight="1" outlineLevel="2">
      <c r="A392" s="124"/>
      <c r="B392" s="50"/>
      <c r="C392" s="17"/>
      <c r="D392" s="134" t="s">
        <v>250</v>
      </c>
      <c r="E392" s="17" t="s">
        <v>323</v>
      </c>
      <c r="F392" s="131"/>
      <c r="G392" s="131"/>
      <c r="H392" s="131"/>
      <c r="I392" s="131"/>
      <c r="J392" s="131"/>
      <c r="K392" s="131"/>
      <c r="L392" s="131"/>
      <c r="M392" s="16"/>
      <c r="N392" s="16"/>
      <c r="O392" s="16"/>
      <c r="P392" s="16"/>
      <c r="Q392" s="16"/>
      <c r="R392" s="16"/>
      <c r="S392" s="16"/>
      <c r="T392" s="16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</row>
    <row r="393" spans="1:59" ht="15.75" hidden="1" customHeight="1" outlineLevel="2">
      <c r="A393" s="124"/>
      <c r="B393" s="50"/>
      <c r="C393" s="17"/>
      <c r="D393" s="134" t="s">
        <v>251</v>
      </c>
      <c r="E393" s="17" t="s">
        <v>323</v>
      </c>
      <c r="F393" s="131"/>
      <c r="G393" s="131"/>
      <c r="H393" s="131"/>
      <c r="I393" s="131"/>
      <c r="J393" s="131"/>
      <c r="K393" s="131"/>
      <c r="L393" s="131"/>
      <c r="M393" s="16"/>
      <c r="N393" s="16"/>
      <c r="O393" s="16"/>
      <c r="P393" s="16"/>
      <c r="Q393" s="16"/>
      <c r="R393" s="16"/>
      <c r="S393" s="16"/>
      <c r="T393" s="16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</row>
    <row r="394" spans="1:59" ht="15.75" hidden="1" customHeight="1" outlineLevel="2">
      <c r="A394" s="124"/>
      <c r="B394" s="50"/>
      <c r="C394" s="17"/>
      <c r="D394" s="134" t="s">
        <v>252</v>
      </c>
      <c r="E394" s="17" t="s">
        <v>323</v>
      </c>
      <c r="F394" s="131"/>
      <c r="G394" s="131"/>
      <c r="H394" s="131"/>
      <c r="I394" s="131"/>
      <c r="J394" s="131"/>
      <c r="K394" s="131"/>
      <c r="L394" s="131"/>
      <c r="M394" s="16"/>
      <c r="N394" s="16"/>
      <c r="O394" s="16"/>
      <c r="P394" s="16"/>
      <c r="Q394" s="16"/>
      <c r="R394" s="16"/>
      <c r="S394" s="16"/>
      <c r="T394" s="16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</row>
    <row r="395" spans="1:59" ht="15.75" hidden="1" customHeight="1" outlineLevel="2">
      <c r="A395" s="124"/>
      <c r="B395" s="50"/>
      <c r="C395" s="17"/>
      <c r="D395" s="134" t="s">
        <v>253</v>
      </c>
      <c r="E395" s="17" t="s">
        <v>323</v>
      </c>
      <c r="F395" s="131"/>
      <c r="G395" s="131"/>
      <c r="H395" s="131"/>
      <c r="I395" s="131"/>
      <c r="J395" s="131"/>
      <c r="K395" s="131"/>
      <c r="L395" s="131"/>
      <c r="M395" s="16"/>
      <c r="N395" s="16"/>
      <c r="O395" s="16"/>
      <c r="P395" s="16"/>
      <c r="Q395" s="16"/>
      <c r="R395" s="16"/>
      <c r="S395" s="16"/>
      <c r="T395" s="16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</row>
    <row r="396" spans="1:59" ht="15.75" customHeight="1" outlineLevel="1" collapsed="1">
      <c r="A396" s="124"/>
      <c r="B396" s="50"/>
      <c r="C396" s="17">
        <v>6</v>
      </c>
      <c r="D396" s="171" t="s">
        <v>325</v>
      </c>
      <c r="E396" s="159" t="s">
        <v>5</v>
      </c>
      <c r="F396" s="159" t="s">
        <v>5</v>
      </c>
      <c r="G396" s="159" t="s">
        <v>5</v>
      </c>
      <c r="H396" s="159" t="s">
        <v>5</v>
      </c>
      <c r="I396" s="159" t="s">
        <v>5</v>
      </c>
      <c r="J396" s="159" t="s">
        <v>5</v>
      </c>
      <c r="K396" s="159" t="s">
        <v>5</v>
      </c>
      <c r="L396" s="159" t="s">
        <v>5</v>
      </c>
      <c r="M396" s="16"/>
      <c r="N396" s="16"/>
      <c r="O396" s="16"/>
      <c r="P396" s="16"/>
      <c r="Q396" s="16"/>
      <c r="R396" s="16"/>
      <c r="S396" s="16"/>
      <c r="T396" s="16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</row>
    <row r="397" spans="1:59" ht="15.75" customHeight="1" outlineLevel="1">
      <c r="A397" s="124"/>
      <c r="B397" s="50"/>
      <c r="C397" s="17">
        <v>7</v>
      </c>
      <c r="D397" s="126" t="s">
        <v>254</v>
      </c>
      <c r="E397" s="131" t="s">
        <v>5</v>
      </c>
      <c r="F397" s="131" t="s">
        <v>5</v>
      </c>
      <c r="G397" s="131" t="s">
        <v>5</v>
      </c>
      <c r="H397" s="131" t="s">
        <v>5</v>
      </c>
      <c r="I397" s="131" t="s">
        <v>5</v>
      </c>
      <c r="J397" s="131" t="s">
        <v>5</v>
      </c>
      <c r="K397" s="131" t="s">
        <v>5</v>
      </c>
      <c r="L397" s="131" t="s">
        <v>5</v>
      </c>
      <c r="M397" s="16"/>
      <c r="N397" s="16"/>
      <c r="O397" s="16"/>
      <c r="P397" s="16"/>
      <c r="Q397" s="16"/>
      <c r="R397" s="16"/>
      <c r="S397" s="16"/>
      <c r="T397" s="16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</row>
    <row r="398" spans="1:59" ht="15.75" hidden="1" customHeight="1" outlineLevel="2">
      <c r="A398" s="124"/>
      <c r="B398" s="50"/>
      <c r="C398" s="17"/>
      <c r="D398" s="134" t="s">
        <v>256</v>
      </c>
      <c r="E398" s="17" t="s">
        <v>323</v>
      </c>
      <c r="F398" s="131"/>
      <c r="G398" s="131"/>
      <c r="H398" s="131"/>
      <c r="I398" s="131"/>
      <c r="J398" s="131"/>
      <c r="K398" s="131"/>
      <c r="L398" s="131"/>
      <c r="M398" s="16"/>
      <c r="N398" s="16"/>
      <c r="O398" s="16"/>
      <c r="P398" s="16"/>
      <c r="Q398" s="16"/>
      <c r="R398" s="16"/>
      <c r="S398" s="16"/>
      <c r="T398" s="16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</row>
    <row r="399" spans="1:59" ht="15.75" hidden="1" customHeight="1" outlineLevel="2">
      <c r="A399" s="124"/>
      <c r="B399" s="50"/>
      <c r="C399" s="17"/>
      <c r="D399" s="134" t="s">
        <v>257</v>
      </c>
      <c r="E399" s="17" t="s">
        <v>323</v>
      </c>
      <c r="F399" s="131"/>
      <c r="G399" s="131"/>
      <c r="H399" s="131"/>
      <c r="I399" s="131"/>
      <c r="J399" s="131"/>
      <c r="K399" s="131"/>
      <c r="L399" s="131"/>
      <c r="M399" s="16"/>
      <c r="N399" s="16"/>
      <c r="O399" s="16"/>
      <c r="P399" s="16"/>
      <c r="Q399" s="16"/>
      <c r="R399" s="16"/>
      <c r="S399" s="16"/>
      <c r="T399" s="16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</row>
    <row r="400" spans="1:59" ht="15.75" hidden="1" customHeight="1" outlineLevel="2">
      <c r="A400" s="124"/>
      <c r="B400" s="50"/>
      <c r="C400" s="17"/>
      <c r="D400" s="134" t="s">
        <v>258</v>
      </c>
      <c r="E400" s="17" t="s">
        <v>323</v>
      </c>
      <c r="F400" s="131"/>
      <c r="G400" s="131"/>
      <c r="H400" s="131"/>
      <c r="I400" s="131"/>
      <c r="J400" s="131"/>
      <c r="K400" s="131"/>
      <c r="L400" s="131"/>
      <c r="M400" s="16"/>
      <c r="N400" s="16"/>
      <c r="O400" s="16"/>
      <c r="P400" s="16"/>
      <c r="Q400" s="16"/>
      <c r="R400" s="16"/>
      <c r="S400" s="16"/>
      <c r="T400" s="16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</row>
    <row r="401" spans="1:59" ht="15.75" hidden="1" customHeight="1" outlineLevel="2">
      <c r="A401" s="124"/>
      <c r="B401" s="50"/>
      <c r="C401" s="17"/>
      <c r="D401" s="134" t="s">
        <v>259</v>
      </c>
      <c r="E401" s="17" t="s">
        <v>323</v>
      </c>
      <c r="F401" s="131"/>
      <c r="G401" s="131"/>
      <c r="H401" s="131"/>
      <c r="I401" s="131"/>
      <c r="J401" s="131"/>
      <c r="K401" s="131"/>
      <c r="L401" s="131"/>
      <c r="M401" s="16"/>
      <c r="N401" s="16"/>
      <c r="O401" s="16"/>
      <c r="P401" s="16"/>
      <c r="Q401" s="16"/>
      <c r="R401" s="16"/>
      <c r="S401" s="16"/>
      <c r="T401" s="16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</row>
    <row r="402" spans="1:59" ht="15.75" hidden="1" customHeight="1" outlineLevel="2">
      <c r="A402" s="124"/>
      <c r="B402" s="50"/>
      <c r="C402" s="17"/>
      <c r="D402" s="134" t="s">
        <v>260</v>
      </c>
      <c r="E402" s="17" t="s">
        <v>323</v>
      </c>
      <c r="F402" s="131"/>
      <c r="G402" s="131"/>
      <c r="H402" s="131"/>
      <c r="I402" s="131"/>
      <c r="J402" s="131"/>
      <c r="K402" s="131"/>
      <c r="L402" s="131"/>
      <c r="M402" s="16"/>
      <c r="N402" s="16"/>
      <c r="O402" s="16"/>
      <c r="P402" s="16"/>
      <c r="Q402" s="16"/>
      <c r="R402" s="16"/>
      <c r="S402" s="16"/>
      <c r="T402" s="16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</row>
    <row r="403" spans="1:59" ht="15.75" hidden="1" customHeight="1" outlineLevel="2">
      <c r="A403" s="124"/>
      <c r="B403" s="50"/>
      <c r="C403" s="17"/>
      <c r="D403" s="134" t="s">
        <v>261</v>
      </c>
      <c r="E403" s="17" t="s">
        <v>323</v>
      </c>
      <c r="F403" s="131"/>
      <c r="G403" s="131"/>
      <c r="H403" s="131"/>
      <c r="I403" s="131"/>
      <c r="J403" s="131"/>
      <c r="K403" s="131"/>
      <c r="L403" s="131"/>
      <c r="M403" s="16"/>
      <c r="N403" s="16"/>
      <c r="O403" s="16"/>
      <c r="P403" s="16"/>
      <c r="Q403" s="16"/>
      <c r="R403" s="16"/>
      <c r="S403" s="16"/>
      <c r="T403" s="16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</row>
    <row r="404" spans="1:59" ht="15.75" customHeight="1" outlineLevel="1" collapsed="1">
      <c r="A404" s="124"/>
      <c r="B404" s="50"/>
      <c r="C404" s="17">
        <v>8</v>
      </c>
      <c r="D404" s="126" t="s">
        <v>262</v>
      </c>
      <c r="E404" s="131" t="s">
        <v>5</v>
      </c>
      <c r="F404" s="131" t="s">
        <v>5</v>
      </c>
      <c r="G404" s="131" t="s">
        <v>5</v>
      </c>
      <c r="H404" s="131" t="s">
        <v>5</v>
      </c>
      <c r="I404" s="131" t="s">
        <v>5</v>
      </c>
      <c r="J404" s="131" t="s">
        <v>5</v>
      </c>
      <c r="K404" s="131" t="s">
        <v>5</v>
      </c>
      <c r="L404" s="131" t="s">
        <v>5</v>
      </c>
      <c r="M404" s="16"/>
      <c r="N404" s="16"/>
      <c r="O404" s="16"/>
      <c r="P404" s="16"/>
      <c r="Q404" s="16"/>
      <c r="R404" s="16"/>
      <c r="S404" s="16"/>
      <c r="T404" s="16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</row>
    <row r="405" spans="1:59" ht="15.75" hidden="1" customHeight="1" outlineLevel="2">
      <c r="A405" s="124"/>
      <c r="B405" s="50"/>
      <c r="C405" s="17"/>
      <c r="D405" s="134" t="s">
        <v>264</v>
      </c>
      <c r="E405" s="17" t="s">
        <v>323</v>
      </c>
      <c r="F405" s="131"/>
      <c r="G405" s="131"/>
      <c r="H405" s="131"/>
      <c r="I405" s="131"/>
      <c r="J405" s="131"/>
      <c r="K405" s="131"/>
      <c r="L405" s="131"/>
      <c r="M405" s="16"/>
      <c r="N405" s="16"/>
      <c r="O405" s="16"/>
      <c r="P405" s="16"/>
      <c r="Q405" s="16"/>
      <c r="R405" s="16"/>
      <c r="S405" s="16"/>
      <c r="T405" s="16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</row>
    <row r="406" spans="1:59" ht="15.75" hidden="1" customHeight="1" outlineLevel="2">
      <c r="A406" s="124"/>
      <c r="B406" s="50"/>
      <c r="C406" s="17"/>
      <c r="D406" s="134" t="s">
        <v>265</v>
      </c>
      <c r="E406" s="17" t="s">
        <v>323</v>
      </c>
      <c r="F406" s="131"/>
      <c r="G406" s="131"/>
      <c r="H406" s="131"/>
      <c r="I406" s="131"/>
      <c r="J406" s="131"/>
      <c r="K406" s="131"/>
      <c r="L406" s="131"/>
      <c r="M406" s="16"/>
      <c r="N406" s="16"/>
      <c r="O406" s="16"/>
      <c r="P406" s="16"/>
      <c r="Q406" s="16"/>
      <c r="R406" s="16"/>
      <c r="S406" s="16"/>
      <c r="T406" s="16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</row>
    <row r="407" spans="1:59" ht="15.75" customHeight="1" outlineLevel="1" collapsed="1">
      <c r="A407" s="124"/>
      <c r="B407" s="50"/>
      <c r="C407" s="17">
        <v>9</v>
      </c>
      <c r="D407" s="126" t="s">
        <v>266</v>
      </c>
      <c r="E407" s="17" t="s">
        <v>326</v>
      </c>
      <c r="F407" s="131">
        <v>1404</v>
      </c>
      <c r="G407" s="131">
        <v>1687</v>
      </c>
      <c r="H407" s="131">
        <v>1647</v>
      </c>
      <c r="I407" s="127">
        <v>1494</v>
      </c>
      <c r="J407" s="127">
        <v>2260</v>
      </c>
      <c r="K407" s="127">
        <v>3669</v>
      </c>
      <c r="L407" s="127">
        <v>3686</v>
      </c>
      <c r="M407" s="16"/>
      <c r="N407" s="16"/>
      <c r="O407" s="16"/>
      <c r="P407" s="16"/>
      <c r="Q407" s="16"/>
      <c r="R407" s="16"/>
      <c r="S407" s="16"/>
      <c r="T407" s="16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</row>
    <row r="408" spans="1:59" ht="15.75" customHeight="1" outlineLevel="1">
      <c r="A408" s="124"/>
      <c r="B408" s="50"/>
      <c r="C408" s="17">
        <v>10</v>
      </c>
      <c r="D408" s="126" t="s">
        <v>327</v>
      </c>
      <c r="E408" s="17" t="s">
        <v>270</v>
      </c>
      <c r="F408" s="17" t="s">
        <v>270</v>
      </c>
      <c r="G408" s="17" t="s">
        <v>270</v>
      </c>
      <c r="H408" s="17" t="s">
        <v>270</v>
      </c>
      <c r="I408" s="17" t="s">
        <v>270</v>
      </c>
      <c r="J408" s="17" t="s">
        <v>270</v>
      </c>
      <c r="K408" s="17" t="s">
        <v>270</v>
      </c>
      <c r="L408" s="17" t="s">
        <v>270</v>
      </c>
      <c r="M408" s="16"/>
      <c r="N408" s="16"/>
      <c r="O408" s="16"/>
      <c r="P408" s="16"/>
      <c r="Q408" s="16"/>
      <c r="R408" s="16"/>
      <c r="S408" s="16"/>
      <c r="T408" s="16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</row>
    <row r="409" spans="1:59" ht="15.75" customHeight="1" outlineLevel="1">
      <c r="A409" s="124"/>
      <c r="B409" s="50"/>
      <c r="C409" s="50"/>
      <c r="D409" s="65"/>
      <c r="E409" s="50"/>
      <c r="F409" s="174"/>
      <c r="G409" s="174"/>
      <c r="H409" s="174"/>
      <c r="I409" s="174"/>
      <c r="J409" s="174"/>
      <c r="K409" s="174"/>
      <c r="L409" s="174"/>
      <c r="M409" s="16"/>
      <c r="N409" s="16"/>
      <c r="O409" s="16"/>
      <c r="P409" s="16"/>
      <c r="Q409" s="16"/>
      <c r="R409" s="16"/>
      <c r="S409" s="16"/>
      <c r="T409" s="16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</row>
    <row r="410" spans="1:59" ht="15.75" customHeight="1" outlineLevel="1">
      <c r="A410" s="124"/>
      <c r="B410" s="50"/>
      <c r="C410" s="50"/>
      <c r="D410" s="65"/>
      <c r="E410" s="50"/>
      <c r="F410" s="174"/>
      <c r="G410" s="174"/>
      <c r="H410" s="174"/>
      <c r="I410" s="174"/>
      <c r="J410" s="174"/>
      <c r="K410" s="174"/>
      <c r="L410" s="174"/>
      <c r="M410" s="16"/>
      <c r="N410" s="16"/>
      <c r="O410" s="16"/>
      <c r="P410" s="16"/>
      <c r="Q410" s="16"/>
      <c r="R410" s="16"/>
      <c r="S410" s="16"/>
      <c r="T410" s="16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</row>
    <row r="411" spans="1:59" ht="15.75" customHeight="1" outlineLevel="1">
      <c r="A411" s="22" t="s">
        <v>329</v>
      </c>
      <c r="B411" s="15"/>
      <c r="C411" s="15" t="s">
        <v>330</v>
      </c>
      <c r="D411" s="124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</row>
    <row r="412" spans="1:59" ht="15.75" customHeight="1" outlineLevel="1">
      <c r="A412" s="124"/>
      <c r="B412" s="16"/>
      <c r="C412" s="60" t="s">
        <v>10</v>
      </c>
      <c r="D412" s="60" t="s">
        <v>12</v>
      </c>
      <c r="E412" s="60" t="s">
        <v>26</v>
      </c>
      <c r="F412" s="60">
        <v>2017</v>
      </c>
      <c r="G412" s="60">
        <v>2018</v>
      </c>
      <c r="H412" s="60">
        <v>2019</v>
      </c>
      <c r="I412" s="60">
        <v>2020</v>
      </c>
      <c r="J412" s="60">
        <v>2021</v>
      </c>
      <c r="K412" s="60">
        <v>2022</v>
      </c>
      <c r="L412" s="60">
        <v>2023</v>
      </c>
      <c r="M412" s="16"/>
      <c r="N412" s="16"/>
      <c r="O412" s="16"/>
      <c r="P412" s="16"/>
      <c r="Q412" s="16"/>
      <c r="R412" s="16"/>
      <c r="S412" s="16"/>
      <c r="T412" s="16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</row>
    <row r="413" spans="1:59" ht="15.75" customHeight="1" outlineLevel="1">
      <c r="A413" s="124"/>
      <c r="B413" s="50"/>
      <c r="C413" s="17">
        <v>1</v>
      </c>
      <c r="D413" s="126" t="s">
        <v>227</v>
      </c>
      <c r="E413" s="17" t="s">
        <v>320</v>
      </c>
      <c r="F413" s="127">
        <v>2.2000000000000002</v>
      </c>
      <c r="G413" s="127">
        <v>2.5</v>
      </c>
      <c r="H413" s="127">
        <v>2.75</v>
      </c>
      <c r="I413" s="127">
        <v>2.5299999999999998</v>
      </c>
      <c r="J413" s="127">
        <v>4.0999999999999996</v>
      </c>
      <c r="K413" s="127">
        <v>5.4</v>
      </c>
      <c r="L413" s="127">
        <v>6.95</v>
      </c>
      <c r="M413" s="16"/>
      <c r="N413" s="16"/>
      <c r="O413" s="16"/>
      <c r="P413" s="16"/>
      <c r="Q413" s="16"/>
      <c r="R413" s="16"/>
      <c r="S413" s="16"/>
      <c r="T413" s="16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</row>
    <row r="414" spans="1:59" ht="15.75" customHeight="1" outlineLevel="1">
      <c r="A414" s="124"/>
      <c r="B414" s="50"/>
      <c r="C414" s="17">
        <v>2</v>
      </c>
      <c r="D414" s="126" t="s">
        <v>230</v>
      </c>
      <c r="E414" s="17" t="s">
        <v>331</v>
      </c>
      <c r="F414" s="127">
        <v>10.11</v>
      </c>
      <c r="G414" s="127">
        <v>12.65</v>
      </c>
      <c r="H414" s="127">
        <v>11.538</v>
      </c>
      <c r="I414" s="127">
        <v>4.9000000000000004</v>
      </c>
      <c r="J414" s="127">
        <v>4.91</v>
      </c>
      <c r="K414" s="127">
        <v>15.21</v>
      </c>
      <c r="L414" s="131">
        <v>20.57</v>
      </c>
      <c r="M414" s="16"/>
      <c r="N414" s="16"/>
      <c r="O414" s="16"/>
      <c r="P414" s="16"/>
      <c r="Q414" s="16"/>
      <c r="R414" s="16"/>
      <c r="S414" s="16"/>
      <c r="T414" s="16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</row>
    <row r="415" spans="1:59" ht="15.75" customHeight="1" outlineLevel="1">
      <c r="A415" s="124"/>
      <c r="B415" s="50"/>
      <c r="C415" s="17">
        <v>3</v>
      </c>
      <c r="D415" s="171" t="s">
        <v>322</v>
      </c>
      <c r="E415" s="159" t="s">
        <v>5</v>
      </c>
      <c r="F415" s="172" t="s">
        <v>5</v>
      </c>
      <c r="G415" s="172" t="s">
        <v>5</v>
      </c>
      <c r="H415" s="172" t="s">
        <v>5</v>
      </c>
      <c r="I415" s="172" t="s">
        <v>5</v>
      </c>
      <c r="J415" s="172" t="s">
        <v>5</v>
      </c>
      <c r="K415" s="172" t="s">
        <v>5</v>
      </c>
      <c r="L415" s="159" t="s">
        <v>5</v>
      </c>
      <c r="M415" s="16"/>
      <c r="N415" s="16"/>
      <c r="O415" s="16"/>
      <c r="P415" s="16"/>
      <c r="Q415" s="16"/>
      <c r="R415" s="16"/>
      <c r="S415" s="16"/>
      <c r="T415" s="16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</row>
    <row r="416" spans="1:59" ht="15.75" customHeight="1" outlineLevel="1">
      <c r="A416" s="124"/>
      <c r="B416" s="50"/>
      <c r="C416" s="17">
        <v>4</v>
      </c>
      <c r="D416" s="126" t="s">
        <v>233</v>
      </c>
      <c r="E416" s="131"/>
      <c r="F416" s="127" t="s">
        <v>5</v>
      </c>
      <c r="G416" s="127" t="s">
        <v>5</v>
      </c>
      <c r="H416" s="127" t="s">
        <v>5</v>
      </c>
      <c r="I416" s="127" t="s">
        <v>5</v>
      </c>
      <c r="J416" s="127" t="s">
        <v>5</v>
      </c>
      <c r="K416" s="127" t="s">
        <v>5</v>
      </c>
      <c r="L416" s="131"/>
      <c r="M416" s="16"/>
      <c r="N416" s="16"/>
      <c r="O416" s="16"/>
      <c r="P416" s="16"/>
      <c r="Q416" s="16"/>
      <c r="R416" s="16"/>
      <c r="S416" s="16"/>
      <c r="T416" s="16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</row>
    <row r="417" spans="1:59" ht="15.75" customHeight="1" outlineLevel="1">
      <c r="A417" s="124"/>
      <c r="B417" s="50"/>
      <c r="C417" s="17"/>
      <c r="D417" s="142" t="s">
        <v>245</v>
      </c>
      <c r="E417" s="173" t="s">
        <v>324</v>
      </c>
      <c r="F417" s="635">
        <v>1247</v>
      </c>
      <c r="G417" s="635">
        <v>1250</v>
      </c>
      <c r="H417" s="635">
        <v>1400</v>
      </c>
      <c r="I417" s="635">
        <v>1370</v>
      </c>
      <c r="J417" s="635">
        <v>1600</v>
      </c>
      <c r="K417" s="635">
        <v>2400</v>
      </c>
      <c r="L417" s="635">
        <v>2350</v>
      </c>
      <c r="M417" s="16"/>
      <c r="N417" s="16"/>
      <c r="O417" s="16"/>
      <c r="P417" s="16"/>
      <c r="Q417" s="16"/>
      <c r="R417" s="16"/>
      <c r="S417" s="16"/>
      <c r="T417" s="16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</row>
    <row r="418" spans="1:59" ht="15.75" customHeight="1" outlineLevel="1">
      <c r="A418" s="124"/>
      <c r="C418" s="117"/>
      <c r="D418" s="142" t="s">
        <v>332</v>
      </c>
      <c r="E418" s="173" t="s">
        <v>5</v>
      </c>
      <c r="F418" s="127" t="s">
        <v>5</v>
      </c>
      <c r="G418" s="127" t="s">
        <v>5</v>
      </c>
      <c r="H418" s="127" t="s">
        <v>5</v>
      </c>
      <c r="I418" s="131" t="s">
        <v>5</v>
      </c>
      <c r="J418" s="131" t="s">
        <v>5</v>
      </c>
      <c r="K418" s="131" t="s">
        <v>5</v>
      </c>
      <c r="L418" s="131" t="s">
        <v>5</v>
      </c>
      <c r="M418" s="16"/>
      <c r="N418" s="16"/>
      <c r="O418" s="16"/>
      <c r="P418" s="16"/>
      <c r="Q418" s="16"/>
      <c r="R418" s="16"/>
      <c r="S418" s="16"/>
      <c r="T418" s="16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</row>
    <row r="419" spans="1:59" ht="15.75" customHeight="1" outlineLevel="2">
      <c r="A419" s="124"/>
      <c r="B419" s="50"/>
      <c r="C419" s="17"/>
      <c r="D419" s="134" t="s">
        <v>235</v>
      </c>
      <c r="E419" s="17" t="s">
        <v>323</v>
      </c>
      <c r="F419" s="131"/>
      <c r="G419" s="131"/>
      <c r="H419" s="131"/>
      <c r="I419" s="131"/>
      <c r="J419" s="131"/>
      <c r="K419" s="131"/>
      <c r="L419" s="131"/>
      <c r="M419" s="16"/>
      <c r="N419" s="16"/>
      <c r="O419" s="16"/>
      <c r="P419" s="16"/>
      <c r="Q419" s="16"/>
      <c r="R419" s="16"/>
      <c r="S419" s="16"/>
      <c r="T419" s="16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</row>
    <row r="420" spans="1:59" ht="15.75" customHeight="1" outlineLevel="2">
      <c r="A420" s="124"/>
      <c r="B420" s="50"/>
      <c r="C420" s="17"/>
      <c r="D420" s="134" t="s">
        <v>237</v>
      </c>
      <c r="E420" s="17" t="s">
        <v>323</v>
      </c>
      <c r="F420" s="131"/>
      <c r="G420" s="131"/>
      <c r="H420" s="131"/>
      <c r="I420" s="131"/>
      <c r="J420" s="131"/>
      <c r="K420" s="131"/>
      <c r="L420" s="131"/>
      <c r="M420" s="16"/>
      <c r="N420" s="16"/>
      <c r="O420" s="16"/>
      <c r="P420" s="16"/>
      <c r="Q420" s="16"/>
      <c r="R420" s="16"/>
      <c r="S420" s="16"/>
      <c r="T420" s="16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</row>
    <row r="421" spans="1:59" ht="15.75" customHeight="1" outlineLevel="2">
      <c r="A421" s="124"/>
      <c r="B421" s="50"/>
      <c r="C421" s="17"/>
      <c r="D421" s="134" t="s">
        <v>238</v>
      </c>
      <c r="E421" s="17" t="s">
        <v>323</v>
      </c>
      <c r="F421" s="131"/>
      <c r="G421" s="131"/>
      <c r="H421" s="131"/>
      <c r="I421" s="131"/>
      <c r="J421" s="131"/>
      <c r="K421" s="131"/>
      <c r="L421" s="131"/>
      <c r="M421" s="16"/>
      <c r="N421" s="16"/>
      <c r="O421" s="16"/>
      <c r="P421" s="16"/>
      <c r="Q421" s="16"/>
      <c r="R421" s="16"/>
      <c r="S421" s="16"/>
      <c r="T421" s="16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</row>
    <row r="422" spans="1:59" ht="15.75" customHeight="1" outlineLevel="2">
      <c r="A422" s="124"/>
      <c r="B422" s="50"/>
      <c r="C422" s="17"/>
      <c r="D422" s="134" t="s">
        <v>239</v>
      </c>
      <c r="E422" s="17" t="s">
        <v>323</v>
      </c>
      <c r="F422" s="131"/>
      <c r="G422" s="131"/>
      <c r="H422" s="131"/>
      <c r="I422" s="131"/>
      <c r="J422" s="131"/>
      <c r="K422" s="131"/>
      <c r="L422" s="131"/>
      <c r="M422" s="16"/>
      <c r="N422" s="16"/>
      <c r="O422" s="16"/>
      <c r="P422" s="16"/>
      <c r="Q422" s="16"/>
      <c r="R422" s="16"/>
      <c r="S422" s="16"/>
      <c r="T422" s="16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</row>
    <row r="423" spans="1:59" ht="15.75" customHeight="1" outlineLevel="2">
      <c r="A423" s="124"/>
      <c r="B423" s="50"/>
      <c r="C423" s="17"/>
      <c r="D423" s="134" t="s">
        <v>240</v>
      </c>
      <c r="E423" s="17" t="s">
        <v>323</v>
      </c>
      <c r="F423" s="131"/>
      <c r="G423" s="131"/>
      <c r="H423" s="131"/>
      <c r="I423" s="131"/>
      <c r="J423" s="131"/>
      <c r="K423" s="131"/>
      <c r="L423" s="131"/>
      <c r="M423" s="16"/>
      <c r="N423" s="16"/>
      <c r="O423" s="16"/>
      <c r="P423" s="16"/>
      <c r="Q423" s="16"/>
      <c r="R423" s="16"/>
      <c r="S423" s="16"/>
      <c r="T423" s="16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</row>
    <row r="424" spans="1:59" ht="15.75" customHeight="1" outlineLevel="2">
      <c r="A424" s="124"/>
      <c r="B424" s="50"/>
      <c r="C424" s="17"/>
      <c r="D424" s="134" t="s">
        <v>241</v>
      </c>
      <c r="E424" s="17" t="s">
        <v>323</v>
      </c>
      <c r="F424" s="131"/>
      <c r="G424" s="131"/>
      <c r="H424" s="131"/>
      <c r="I424" s="131"/>
      <c r="J424" s="131"/>
      <c r="K424" s="131"/>
      <c r="L424" s="131"/>
      <c r="M424" s="16"/>
      <c r="N424" s="16"/>
      <c r="O424" s="16"/>
      <c r="P424" s="16"/>
      <c r="Q424" s="16"/>
      <c r="R424" s="16"/>
      <c r="S424" s="16"/>
      <c r="T424" s="16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</row>
    <row r="425" spans="1:59" ht="15.75" customHeight="1" outlineLevel="2">
      <c r="A425" s="124"/>
      <c r="B425" s="50"/>
      <c r="C425" s="17"/>
      <c r="D425" s="134" t="s">
        <v>242</v>
      </c>
      <c r="E425" s="17" t="s">
        <v>323</v>
      </c>
      <c r="F425" s="131"/>
      <c r="G425" s="131"/>
      <c r="H425" s="131"/>
      <c r="I425" s="131"/>
      <c r="J425" s="131"/>
      <c r="K425" s="131"/>
      <c r="L425" s="131"/>
      <c r="M425" s="16"/>
      <c r="N425" s="16"/>
      <c r="O425" s="16"/>
      <c r="P425" s="16"/>
      <c r="Q425" s="16"/>
      <c r="R425" s="16"/>
      <c r="S425" s="16"/>
      <c r="T425" s="16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</row>
    <row r="426" spans="1:59" ht="15.75" customHeight="1" outlineLevel="2">
      <c r="A426" s="124"/>
      <c r="B426" s="50"/>
      <c r="C426" s="17"/>
      <c r="D426" s="134" t="s">
        <v>243</v>
      </c>
      <c r="E426" s="17" t="s">
        <v>323</v>
      </c>
      <c r="F426" s="131"/>
      <c r="G426" s="131"/>
      <c r="H426" s="131"/>
      <c r="I426" s="131"/>
      <c r="J426" s="131"/>
      <c r="K426" s="131"/>
      <c r="L426" s="131"/>
      <c r="M426" s="16"/>
      <c r="N426" s="16"/>
      <c r="O426" s="16"/>
      <c r="P426" s="16"/>
      <c r="Q426" s="16"/>
      <c r="R426" s="16"/>
      <c r="S426" s="16"/>
      <c r="T426" s="16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</row>
    <row r="427" spans="1:59" ht="15.75" customHeight="1" outlineLevel="2">
      <c r="A427" s="124"/>
      <c r="B427" s="50"/>
      <c r="C427" s="17"/>
      <c r="D427" s="134" t="s">
        <v>244</v>
      </c>
      <c r="E427" s="17" t="s">
        <v>323</v>
      </c>
      <c r="F427" s="131"/>
      <c r="G427" s="131"/>
      <c r="H427" s="131"/>
      <c r="I427" s="131"/>
      <c r="J427" s="131"/>
      <c r="K427" s="131"/>
      <c r="L427" s="131"/>
      <c r="M427" s="16"/>
      <c r="N427" s="16"/>
      <c r="O427" s="16"/>
      <c r="P427" s="16"/>
      <c r="Q427" s="16"/>
      <c r="R427" s="16"/>
      <c r="S427" s="16"/>
      <c r="T427" s="16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</row>
    <row r="428" spans="1:59" ht="15.75" customHeight="1" outlineLevel="1">
      <c r="A428" s="124"/>
      <c r="B428" s="50"/>
      <c r="C428" s="17">
        <v>5</v>
      </c>
      <c r="D428" s="126" t="s">
        <v>248</v>
      </c>
      <c r="E428" s="131" t="s">
        <v>5</v>
      </c>
      <c r="F428" s="131" t="s">
        <v>5</v>
      </c>
      <c r="G428" s="131" t="s">
        <v>5</v>
      </c>
      <c r="H428" s="131" t="s">
        <v>5</v>
      </c>
      <c r="I428" s="131" t="s">
        <v>5</v>
      </c>
      <c r="J428" s="131" t="s">
        <v>5</v>
      </c>
      <c r="K428" s="131" t="s">
        <v>5</v>
      </c>
      <c r="L428" s="131" t="s">
        <v>5</v>
      </c>
      <c r="M428" s="16"/>
      <c r="N428" s="16"/>
      <c r="O428" s="16"/>
      <c r="P428" s="16"/>
      <c r="Q428" s="16"/>
      <c r="R428" s="16"/>
      <c r="S428" s="16"/>
      <c r="T428" s="16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</row>
    <row r="429" spans="1:59" ht="15.75" customHeight="1" outlineLevel="2">
      <c r="A429" s="124"/>
      <c r="B429" s="50"/>
      <c r="C429" s="17"/>
      <c r="D429" s="134" t="s">
        <v>250</v>
      </c>
      <c r="E429" s="17" t="s">
        <v>323</v>
      </c>
      <c r="F429" s="131"/>
      <c r="G429" s="131"/>
      <c r="H429" s="131"/>
      <c r="I429" s="131"/>
      <c r="J429" s="131"/>
      <c r="K429" s="131"/>
      <c r="L429" s="131"/>
      <c r="M429" s="16"/>
      <c r="N429" s="16"/>
      <c r="O429" s="16"/>
      <c r="P429" s="16"/>
      <c r="Q429" s="16"/>
      <c r="R429" s="16"/>
      <c r="S429" s="16"/>
      <c r="T429" s="16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</row>
    <row r="430" spans="1:59" ht="15.75" customHeight="1" outlineLevel="2">
      <c r="A430" s="124"/>
      <c r="B430" s="50"/>
      <c r="C430" s="17"/>
      <c r="D430" s="134" t="s">
        <v>251</v>
      </c>
      <c r="E430" s="17" t="s">
        <v>323</v>
      </c>
      <c r="F430" s="131"/>
      <c r="G430" s="131"/>
      <c r="H430" s="131"/>
      <c r="I430" s="131"/>
      <c r="J430" s="131"/>
      <c r="K430" s="131"/>
      <c r="L430" s="131"/>
      <c r="M430" s="16"/>
      <c r="N430" s="16"/>
      <c r="O430" s="16"/>
      <c r="P430" s="16"/>
      <c r="Q430" s="16"/>
      <c r="R430" s="16"/>
      <c r="S430" s="16"/>
      <c r="T430" s="16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</row>
    <row r="431" spans="1:59" ht="15.75" customHeight="1" outlineLevel="2">
      <c r="A431" s="124"/>
      <c r="B431" s="50"/>
      <c r="C431" s="17"/>
      <c r="D431" s="134" t="s">
        <v>252</v>
      </c>
      <c r="E431" s="17" t="s">
        <v>323</v>
      </c>
      <c r="F431" s="131"/>
      <c r="G431" s="131"/>
      <c r="H431" s="131"/>
      <c r="I431" s="131"/>
      <c r="J431" s="131"/>
      <c r="K431" s="131"/>
      <c r="L431" s="131"/>
      <c r="M431" s="16"/>
      <c r="N431" s="16"/>
      <c r="O431" s="16"/>
      <c r="P431" s="16"/>
      <c r="Q431" s="16"/>
      <c r="R431" s="16"/>
      <c r="S431" s="16"/>
      <c r="T431" s="16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</row>
    <row r="432" spans="1:59" ht="15.75" customHeight="1" outlineLevel="2">
      <c r="A432" s="124"/>
      <c r="B432" s="50"/>
      <c r="C432" s="17"/>
      <c r="D432" s="134" t="s">
        <v>253</v>
      </c>
      <c r="E432" s="17" t="s">
        <v>323</v>
      </c>
      <c r="F432" s="131"/>
      <c r="G432" s="131"/>
      <c r="H432" s="131"/>
      <c r="I432" s="131"/>
      <c r="J432" s="131"/>
      <c r="K432" s="131"/>
      <c r="L432" s="131"/>
      <c r="M432" s="16"/>
      <c r="N432" s="16"/>
      <c r="O432" s="16"/>
      <c r="P432" s="16"/>
      <c r="Q432" s="16"/>
      <c r="R432" s="16"/>
      <c r="S432" s="16"/>
      <c r="T432" s="16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</row>
    <row r="433" spans="1:59" ht="15.75" customHeight="1" outlineLevel="1">
      <c r="A433" s="124"/>
      <c r="B433" s="50"/>
      <c r="C433" s="17">
        <v>6</v>
      </c>
      <c r="D433" s="171" t="s">
        <v>325</v>
      </c>
      <c r="E433" s="159" t="s">
        <v>5</v>
      </c>
      <c r="F433" s="159" t="s">
        <v>5</v>
      </c>
      <c r="G433" s="159" t="s">
        <v>5</v>
      </c>
      <c r="H433" s="159" t="s">
        <v>5</v>
      </c>
      <c r="I433" s="159" t="s">
        <v>5</v>
      </c>
      <c r="J433" s="159" t="s">
        <v>5</v>
      </c>
      <c r="K433" s="159" t="s">
        <v>5</v>
      </c>
      <c r="L433" s="159" t="s">
        <v>5</v>
      </c>
      <c r="M433" s="16"/>
      <c r="N433" s="16"/>
      <c r="O433" s="16"/>
      <c r="P433" s="16"/>
      <c r="Q433" s="16"/>
      <c r="R433" s="16"/>
      <c r="S433" s="16"/>
      <c r="T433" s="16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</row>
    <row r="434" spans="1:59" ht="15.75" customHeight="1" outlineLevel="1">
      <c r="A434" s="124"/>
      <c r="B434" s="50"/>
      <c r="C434" s="17">
        <v>7</v>
      </c>
      <c r="D434" s="126" t="s">
        <v>254</v>
      </c>
      <c r="E434" s="131" t="s">
        <v>5</v>
      </c>
      <c r="F434" s="131" t="s">
        <v>5</v>
      </c>
      <c r="G434" s="131" t="s">
        <v>5</v>
      </c>
      <c r="H434" s="131" t="s">
        <v>5</v>
      </c>
      <c r="I434" s="131" t="s">
        <v>5</v>
      </c>
      <c r="J434" s="131" t="s">
        <v>5</v>
      </c>
      <c r="K434" s="131" t="s">
        <v>5</v>
      </c>
      <c r="L434" s="131" t="s">
        <v>5</v>
      </c>
      <c r="M434" s="16"/>
      <c r="N434" s="16"/>
      <c r="O434" s="16"/>
      <c r="P434" s="16"/>
      <c r="Q434" s="16"/>
      <c r="R434" s="16"/>
      <c r="S434" s="16"/>
      <c r="T434" s="16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</row>
    <row r="435" spans="1:59" ht="15.75" customHeight="1" outlineLevel="2">
      <c r="A435" s="124"/>
      <c r="B435" s="50"/>
      <c r="C435" s="17"/>
      <c r="D435" s="134" t="s">
        <v>256</v>
      </c>
      <c r="E435" s="17" t="s">
        <v>323</v>
      </c>
      <c r="F435" s="131"/>
      <c r="G435" s="131"/>
      <c r="H435" s="131"/>
      <c r="I435" s="131"/>
      <c r="J435" s="131"/>
      <c r="K435" s="131"/>
      <c r="L435" s="131"/>
      <c r="M435" s="16"/>
      <c r="N435" s="16"/>
      <c r="O435" s="16"/>
      <c r="P435" s="16"/>
      <c r="Q435" s="16"/>
      <c r="R435" s="16"/>
      <c r="S435" s="16"/>
      <c r="T435" s="16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</row>
    <row r="436" spans="1:59" ht="15.75" customHeight="1" outlineLevel="2">
      <c r="A436" s="124"/>
      <c r="B436" s="50"/>
      <c r="C436" s="17"/>
      <c r="D436" s="134" t="s">
        <v>257</v>
      </c>
      <c r="E436" s="17" t="s">
        <v>323</v>
      </c>
      <c r="F436" s="131"/>
      <c r="G436" s="131"/>
      <c r="H436" s="131"/>
      <c r="I436" s="131"/>
      <c r="J436" s="131"/>
      <c r="K436" s="131"/>
      <c r="L436" s="131"/>
      <c r="M436" s="16"/>
      <c r="N436" s="16"/>
      <c r="O436" s="16"/>
      <c r="P436" s="16"/>
      <c r="Q436" s="16"/>
      <c r="R436" s="16"/>
      <c r="S436" s="16"/>
      <c r="T436" s="16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</row>
    <row r="437" spans="1:59" ht="15.75" customHeight="1" outlineLevel="2">
      <c r="A437" s="124"/>
      <c r="B437" s="50"/>
      <c r="C437" s="17"/>
      <c r="D437" s="134" t="s">
        <v>258</v>
      </c>
      <c r="E437" s="17" t="s">
        <v>323</v>
      </c>
      <c r="F437" s="131"/>
      <c r="G437" s="131"/>
      <c r="H437" s="131"/>
      <c r="I437" s="131"/>
      <c r="J437" s="131"/>
      <c r="K437" s="131"/>
      <c r="L437" s="131"/>
      <c r="M437" s="16"/>
      <c r="N437" s="16"/>
      <c r="O437" s="16"/>
      <c r="P437" s="16"/>
      <c r="Q437" s="16"/>
      <c r="R437" s="16"/>
      <c r="S437" s="16"/>
      <c r="T437" s="16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</row>
    <row r="438" spans="1:59" ht="15.75" customHeight="1" outlineLevel="2">
      <c r="A438" s="124"/>
      <c r="B438" s="50"/>
      <c r="C438" s="17"/>
      <c r="D438" s="134" t="s">
        <v>259</v>
      </c>
      <c r="E438" s="17" t="s">
        <v>323</v>
      </c>
      <c r="F438" s="131"/>
      <c r="G438" s="131"/>
      <c r="H438" s="131"/>
      <c r="I438" s="131"/>
      <c r="J438" s="131"/>
      <c r="K438" s="131"/>
      <c r="L438" s="131"/>
      <c r="M438" s="16"/>
      <c r="N438" s="16"/>
      <c r="O438" s="16"/>
      <c r="P438" s="16"/>
      <c r="Q438" s="16"/>
      <c r="R438" s="16"/>
      <c r="S438" s="16"/>
      <c r="T438" s="16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</row>
    <row r="439" spans="1:59" ht="15.75" customHeight="1" outlineLevel="2">
      <c r="A439" s="124"/>
      <c r="B439" s="50"/>
      <c r="C439" s="17"/>
      <c r="D439" s="134" t="s">
        <v>260</v>
      </c>
      <c r="E439" s="17" t="s">
        <v>323</v>
      </c>
      <c r="F439" s="131"/>
      <c r="G439" s="131"/>
      <c r="H439" s="131"/>
      <c r="I439" s="131"/>
      <c r="J439" s="131"/>
      <c r="K439" s="131"/>
      <c r="L439" s="131"/>
      <c r="M439" s="16"/>
      <c r="N439" s="16"/>
      <c r="O439" s="16"/>
      <c r="P439" s="16"/>
      <c r="Q439" s="16"/>
      <c r="R439" s="16"/>
      <c r="S439" s="16"/>
      <c r="T439" s="16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</row>
    <row r="440" spans="1:59" ht="15.75" customHeight="1" outlineLevel="2">
      <c r="A440" s="124"/>
      <c r="B440" s="50"/>
      <c r="C440" s="17"/>
      <c r="D440" s="134" t="s">
        <v>261</v>
      </c>
      <c r="E440" s="17" t="s">
        <v>323</v>
      </c>
      <c r="F440" s="131"/>
      <c r="G440" s="131"/>
      <c r="H440" s="131"/>
      <c r="I440" s="131"/>
      <c r="J440" s="131"/>
      <c r="K440" s="131"/>
      <c r="L440" s="131"/>
      <c r="M440" s="16"/>
      <c r="N440" s="16"/>
      <c r="O440" s="16"/>
      <c r="P440" s="16"/>
      <c r="Q440" s="16"/>
      <c r="R440" s="16"/>
      <c r="S440" s="16"/>
      <c r="T440" s="16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</row>
    <row r="441" spans="1:59" ht="15.75" customHeight="1" outlineLevel="1">
      <c r="A441" s="124"/>
      <c r="B441" s="50"/>
      <c r="C441" s="17">
        <v>8</v>
      </c>
      <c r="D441" s="126" t="s">
        <v>262</v>
      </c>
      <c r="E441" s="131" t="s">
        <v>5</v>
      </c>
      <c r="F441" s="131" t="s">
        <v>5</v>
      </c>
      <c r="G441" s="131" t="s">
        <v>5</v>
      </c>
      <c r="H441" s="131" t="s">
        <v>5</v>
      </c>
      <c r="I441" s="131" t="s">
        <v>5</v>
      </c>
      <c r="J441" s="131" t="s">
        <v>5</v>
      </c>
      <c r="K441" s="131" t="s">
        <v>5</v>
      </c>
      <c r="L441" s="131" t="s">
        <v>5</v>
      </c>
      <c r="M441" s="16"/>
      <c r="N441" s="16"/>
      <c r="O441" s="16"/>
      <c r="P441" s="16"/>
      <c r="Q441" s="16"/>
      <c r="R441" s="16"/>
      <c r="S441" s="16"/>
      <c r="T441" s="16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</row>
    <row r="442" spans="1:59" ht="15.75" customHeight="1" outlineLevel="2">
      <c r="A442" s="124"/>
      <c r="B442" s="50"/>
      <c r="C442" s="17"/>
      <c r="D442" s="134" t="s">
        <v>264</v>
      </c>
      <c r="E442" s="17" t="s">
        <v>323</v>
      </c>
      <c r="F442" s="131"/>
      <c r="G442" s="131"/>
      <c r="H442" s="131"/>
      <c r="I442" s="131"/>
      <c r="J442" s="131"/>
      <c r="K442" s="131"/>
      <c r="L442" s="131"/>
      <c r="M442" s="16"/>
      <c r="N442" s="16"/>
      <c r="O442" s="16"/>
      <c r="P442" s="16"/>
      <c r="Q442" s="16"/>
      <c r="R442" s="16"/>
      <c r="S442" s="16"/>
      <c r="T442" s="16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</row>
    <row r="443" spans="1:59" ht="15.75" customHeight="1" outlineLevel="2">
      <c r="A443" s="124"/>
      <c r="B443" s="50"/>
      <c r="C443" s="17"/>
      <c r="D443" s="134" t="s">
        <v>265</v>
      </c>
      <c r="E443" s="17" t="s">
        <v>323</v>
      </c>
      <c r="F443" s="131"/>
      <c r="G443" s="131"/>
      <c r="H443" s="131"/>
      <c r="I443" s="131"/>
      <c r="J443" s="131"/>
      <c r="K443" s="131"/>
      <c r="L443" s="131"/>
      <c r="M443" s="16"/>
      <c r="N443" s="16"/>
      <c r="O443" s="16"/>
      <c r="P443" s="16"/>
      <c r="Q443" s="16"/>
      <c r="R443" s="16"/>
      <c r="S443" s="16"/>
      <c r="T443" s="16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</row>
    <row r="444" spans="1:59" ht="16.5" customHeight="1" outlineLevel="1">
      <c r="A444" s="124"/>
      <c r="B444" s="50"/>
      <c r="C444" s="17">
        <v>9</v>
      </c>
      <c r="D444" s="126" t="s">
        <v>266</v>
      </c>
      <c r="E444" s="17" t="s">
        <v>326</v>
      </c>
      <c r="F444" s="127">
        <v>1115</v>
      </c>
      <c r="G444" s="127">
        <v>1445</v>
      </c>
      <c r="H444" s="127">
        <v>1924</v>
      </c>
      <c r="I444" s="127">
        <v>1963</v>
      </c>
      <c r="J444" s="127">
        <v>2032</v>
      </c>
      <c r="K444" s="127">
        <v>2825</v>
      </c>
      <c r="L444" s="127">
        <v>3214</v>
      </c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</row>
    <row r="445" spans="1:59" ht="16.5" customHeight="1" outlineLevel="1">
      <c r="A445" s="124"/>
      <c r="B445" s="50"/>
      <c r="C445" s="17">
        <v>10</v>
      </c>
      <c r="D445" s="126" t="s">
        <v>327</v>
      </c>
      <c r="E445" s="17" t="s">
        <v>270</v>
      </c>
      <c r="F445" s="17" t="s">
        <v>270</v>
      </c>
      <c r="G445" s="17" t="s">
        <v>270</v>
      </c>
      <c r="H445" s="17" t="s">
        <v>270</v>
      </c>
      <c r="I445" s="17" t="s">
        <v>270</v>
      </c>
      <c r="J445" s="17" t="s">
        <v>270</v>
      </c>
      <c r="K445" s="17" t="s">
        <v>270</v>
      </c>
      <c r="L445" s="17" t="s">
        <v>270</v>
      </c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</row>
    <row r="446" spans="1:59" ht="15" customHeight="1" outlineLevel="1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</row>
    <row r="447" spans="1:59" ht="16.5" customHeight="1" outlineLevel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</row>
    <row r="448" spans="1:59" ht="16.5" customHeight="1" outlineLevel="1">
      <c r="A448" s="22" t="s">
        <v>333</v>
      </c>
      <c r="B448" s="15"/>
      <c r="C448" s="15" t="s">
        <v>334</v>
      </c>
      <c r="D448" s="124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</row>
    <row r="449" spans="1:59" ht="15.75" customHeight="1" outlineLevel="1">
      <c r="A449" s="124"/>
      <c r="B449" s="16"/>
      <c r="C449" s="60" t="s">
        <v>10</v>
      </c>
      <c r="D449" s="60" t="s">
        <v>12</v>
      </c>
      <c r="E449" s="60" t="s">
        <v>26</v>
      </c>
      <c r="F449" s="60">
        <v>2017</v>
      </c>
      <c r="G449" s="60">
        <v>2018</v>
      </c>
      <c r="H449" s="60">
        <v>2019</v>
      </c>
      <c r="I449" s="60">
        <v>2020</v>
      </c>
      <c r="J449" s="60">
        <v>2021</v>
      </c>
      <c r="K449" s="60">
        <v>2022</v>
      </c>
      <c r="L449" s="60">
        <v>2023</v>
      </c>
      <c r="M449" s="16"/>
      <c r="N449" s="16"/>
      <c r="O449" s="16"/>
      <c r="P449" s="16"/>
      <c r="Q449" s="16"/>
      <c r="R449" s="16"/>
      <c r="S449" s="16"/>
      <c r="T449" s="16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</row>
    <row r="450" spans="1:59" ht="15.75" customHeight="1" outlineLevel="1">
      <c r="A450" s="124"/>
      <c r="B450" s="50"/>
      <c r="C450" s="17">
        <v>1</v>
      </c>
      <c r="D450" s="126" t="s">
        <v>227</v>
      </c>
      <c r="E450" s="17" t="s">
        <v>320</v>
      </c>
      <c r="F450" s="127">
        <v>2.1</v>
      </c>
      <c r="G450" s="127">
        <v>2.23</v>
      </c>
      <c r="H450" s="127">
        <v>2.75</v>
      </c>
      <c r="I450" s="127">
        <v>2.52</v>
      </c>
      <c r="J450" s="127">
        <v>4.0999999999999996</v>
      </c>
      <c r="K450" s="127">
        <v>5.8</v>
      </c>
      <c r="L450" s="131">
        <v>7.44</v>
      </c>
      <c r="M450" s="16"/>
      <c r="N450" s="16"/>
      <c r="O450" s="16"/>
      <c r="P450" s="16"/>
      <c r="Q450" s="16"/>
      <c r="R450" s="16"/>
      <c r="S450" s="16"/>
      <c r="T450" s="16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</row>
    <row r="451" spans="1:59" ht="15.75" customHeight="1" outlineLevel="1">
      <c r="A451" s="124"/>
      <c r="B451" s="50"/>
      <c r="C451" s="17">
        <v>2</v>
      </c>
      <c r="D451" s="126" t="s">
        <v>230</v>
      </c>
      <c r="E451" s="17" t="s">
        <v>335</v>
      </c>
      <c r="F451" s="131"/>
      <c r="G451" s="131"/>
      <c r="H451" s="131"/>
      <c r="I451" s="131"/>
      <c r="J451" s="131"/>
      <c r="K451" s="131"/>
      <c r="L451" s="131"/>
      <c r="M451" s="16"/>
      <c r="N451" s="16"/>
      <c r="O451" s="16"/>
      <c r="P451" s="16"/>
      <c r="Q451" s="16"/>
      <c r="R451" s="16"/>
      <c r="S451" s="16"/>
      <c r="T451" s="16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</row>
    <row r="452" spans="1:59" ht="15.75" customHeight="1" outlineLevel="1">
      <c r="A452" s="124"/>
      <c r="B452" s="50"/>
      <c r="C452" s="17">
        <v>4</v>
      </c>
      <c r="D452" s="126" t="s">
        <v>233</v>
      </c>
      <c r="E452" s="131" t="s">
        <v>5</v>
      </c>
      <c r="F452" s="131" t="s">
        <v>5</v>
      </c>
      <c r="G452" s="131" t="s">
        <v>5</v>
      </c>
      <c r="H452" s="131" t="s">
        <v>5</v>
      </c>
      <c r="I452" s="131" t="s">
        <v>5</v>
      </c>
      <c r="J452" s="131" t="s">
        <v>5</v>
      </c>
      <c r="K452" s="131" t="s">
        <v>5</v>
      </c>
      <c r="L452" s="131" t="s">
        <v>5</v>
      </c>
      <c r="M452" s="16"/>
      <c r="N452" s="16"/>
      <c r="O452" s="16"/>
      <c r="P452" s="16"/>
      <c r="Q452" s="16"/>
      <c r="R452" s="16"/>
      <c r="S452" s="16"/>
      <c r="T452" s="16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</row>
    <row r="453" spans="1:59" ht="15.75" customHeight="1" outlineLevel="2">
      <c r="A453" s="124"/>
      <c r="B453" s="50"/>
      <c r="C453" s="17"/>
      <c r="D453" s="134" t="s">
        <v>235</v>
      </c>
      <c r="E453" s="17" t="s">
        <v>323</v>
      </c>
      <c r="F453" s="635">
        <v>1247</v>
      </c>
      <c r="G453" s="635">
        <v>1250</v>
      </c>
      <c r="H453" s="635">
        <v>1400</v>
      </c>
      <c r="I453" s="635">
        <v>1370</v>
      </c>
      <c r="J453" s="635">
        <v>1600</v>
      </c>
      <c r="K453" s="635">
        <v>1850</v>
      </c>
      <c r="L453" s="636">
        <v>2410</v>
      </c>
      <c r="M453" s="16"/>
      <c r="N453" s="16"/>
      <c r="O453" s="16"/>
      <c r="P453" s="16"/>
      <c r="Q453" s="16"/>
      <c r="R453" s="16"/>
      <c r="S453" s="16"/>
      <c r="T453" s="16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</row>
    <row r="454" spans="1:59" ht="15.75" customHeight="1" outlineLevel="2">
      <c r="A454" s="124"/>
      <c r="B454" s="50"/>
      <c r="C454" s="17"/>
      <c r="D454" s="134" t="s">
        <v>237</v>
      </c>
      <c r="E454" s="17" t="s">
        <v>323</v>
      </c>
      <c r="F454" s="131"/>
      <c r="G454" s="131"/>
      <c r="H454" s="131"/>
      <c r="I454" s="131"/>
      <c r="J454" s="131"/>
      <c r="K454" s="131"/>
      <c r="L454" s="131"/>
      <c r="M454" s="16"/>
      <c r="N454" s="16"/>
      <c r="O454" s="16"/>
      <c r="P454" s="16"/>
      <c r="Q454" s="16"/>
      <c r="R454" s="16"/>
      <c r="S454" s="16"/>
      <c r="T454" s="16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</row>
    <row r="455" spans="1:59" ht="15.75" customHeight="1" outlineLevel="2">
      <c r="A455" s="124"/>
      <c r="B455" s="50"/>
      <c r="C455" s="17"/>
      <c r="D455" s="134" t="s">
        <v>238</v>
      </c>
      <c r="E455" s="17" t="s">
        <v>323</v>
      </c>
      <c r="F455" s="131"/>
      <c r="G455" s="131"/>
      <c r="H455" s="131"/>
      <c r="I455" s="131"/>
      <c r="J455" s="131"/>
      <c r="K455" s="131"/>
      <c r="L455" s="131"/>
      <c r="M455" s="16"/>
      <c r="N455" s="16"/>
      <c r="O455" s="16"/>
      <c r="P455" s="16"/>
      <c r="Q455" s="16"/>
      <c r="R455" s="16"/>
      <c r="S455" s="16"/>
      <c r="T455" s="16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</row>
    <row r="456" spans="1:59" ht="15.75" customHeight="1" outlineLevel="2">
      <c r="A456" s="124"/>
      <c r="B456" s="50"/>
      <c r="C456" s="17"/>
      <c r="D456" s="134" t="s">
        <v>239</v>
      </c>
      <c r="E456" s="17" t="s">
        <v>323</v>
      </c>
      <c r="F456" s="131"/>
      <c r="G456" s="131"/>
      <c r="H456" s="131"/>
      <c r="I456" s="131"/>
      <c r="J456" s="131"/>
      <c r="K456" s="131"/>
      <c r="L456" s="131"/>
      <c r="M456" s="16"/>
      <c r="N456" s="16"/>
      <c r="O456" s="16"/>
      <c r="P456" s="16"/>
      <c r="Q456" s="16"/>
      <c r="R456" s="16"/>
      <c r="S456" s="16"/>
      <c r="T456" s="16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</row>
    <row r="457" spans="1:59" ht="15.75" customHeight="1" outlineLevel="2">
      <c r="A457" s="124"/>
      <c r="B457" s="50"/>
      <c r="C457" s="17"/>
      <c r="D457" s="134" t="s">
        <v>240</v>
      </c>
      <c r="E457" s="17" t="s">
        <v>323</v>
      </c>
      <c r="F457" s="131"/>
      <c r="G457" s="131"/>
      <c r="H457" s="131"/>
      <c r="I457" s="131"/>
      <c r="J457" s="131"/>
      <c r="K457" s="131"/>
      <c r="L457" s="131"/>
      <c r="M457" s="16"/>
      <c r="N457" s="16"/>
      <c r="O457" s="16"/>
      <c r="P457" s="16"/>
      <c r="Q457" s="16"/>
      <c r="R457" s="16"/>
      <c r="S457" s="16"/>
      <c r="T457" s="16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</row>
    <row r="458" spans="1:59" ht="15.75" customHeight="1" outlineLevel="2">
      <c r="A458" s="124"/>
      <c r="B458" s="50"/>
      <c r="C458" s="17"/>
      <c r="D458" s="134" t="s">
        <v>241</v>
      </c>
      <c r="E458" s="17" t="s">
        <v>323</v>
      </c>
      <c r="F458" s="131"/>
      <c r="G458" s="131"/>
      <c r="H458" s="131"/>
      <c r="I458" s="131"/>
      <c r="J458" s="131"/>
      <c r="K458" s="131"/>
      <c r="L458" s="131"/>
      <c r="M458" s="16"/>
      <c r="N458" s="16"/>
      <c r="O458" s="16"/>
      <c r="P458" s="16"/>
      <c r="Q458" s="16"/>
      <c r="R458" s="16"/>
      <c r="S458" s="16"/>
      <c r="T458" s="16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</row>
    <row r="459" spans="1:59" ht="15.75" customHeight="1" outlineLevel="2">
      <c r="A459" s="124"/>
      <c r="B459" s="50"/>
      <c r="C459" s="17"/>
      <c r="D459" s="134" t="s">
        <v>242</v>
      </c>
      <c r="E459" s="17" t="s">
        <v>323</v>
      </c>
      <c r="F459" s="131"/>
      <c r="G459" s="131"/>
      <c r="H459" s="131"/>
      <c r="I459" s="131"/>
      <c r="J459" s="131"/>
      <c r="K459" s="131"/>
      <c r="L459" s="131"/>
      <c r="M459" s="16"/>
      <c r="N459" s="16"/>
      <c r="O459" s="16"/>
      <c r="P459" s="16"/>
      <c r="Q459" s="16"/>
      <c r="R459" s="16"/>
      <c r="S459" s="16"/>
      <c r="T459" s="16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</row>
    <row r="460" spans="1:59" ht="15.75" customHeight="1" outlineLevel="2">
      <c r="A460" s="124"/>
      <c r="B460" s="50"/>
      <c r="C460" s="17"/>
      <c r="D460" s="134" t="s">
        <v>243</v>
      </c>
      <c r="E460" s="17" t="s">
        <v>323</v>
      </c>
      <c r="F460" s="131"/>
      <c r="G460" s="131"/>
      <c r="H460" s="131"/>
      <c r="I460" s="131"/>
      <c r="J460" s="131"/>
      <c r="K460" s="131"/>
      <c r="L460" s="131"/>
      <c r="M460" s="16"/>
      <c r="N460" s="16"/>
      <c r="O460" s="16"/>
      <c r="P460" s="16"/>
      <c r="Q460" s="16"/>
      <c r="R460" s="16"/>
      <c r="S460" s="16"/>
      <c r="T460" s="16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</row>
    <row r="461" spans="1:59" ht="15.75" customHeight="1" outlineLevel="2">
      <c r="A461" s="124"/>
      <c r="B461" s="50"/>
      <c r="C461" s="17"/>
      <c r="D461" s="134" t="s">
        <v>244</v>
      </c>
      <c r="E461" s="17" t="s">
        <v>323</v>
      </c>
      <c r="F461" s="131"/>
      <c r="G461" s="131"/>
      <c r="H461" s="131"/>
      <c r="I461" s="131"/>
      <c r="J461" s="131"/>
      <c r="K461" s="131"/>
      <c r="L461" s="131"/>
      <c r="M461" s="16"/>
      <c r="N461" s="16"/>
      <c r="O461" s="16"/>
      <c r="P461" s="16"/>
      <c r="Q461" s="16"/>
      <c r="R461" s="16"/>
      <c r="S461" s="16"/>
      <c r="T461" s="16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</row>
    <row r="462" spans="1:59" ht="15.75" customHeight="1" outlineLevel="1">
      <c r="A462" s="124"/>
      <c r="B462" s="50"/>
      <c r="C462" s="17">
        <v>5</v>
      </c>
      <c r="D462" s="126" t="s">
        <v>248</v>
      </c>
      <c r="E462" s="131" t="s">
        <v>5</v>
      </c>
      <c r="F462" s="131" t="s">
        <v>5</v>
      </c>
      <c r="G462" s="131" t="s">
        <v>5</v>
      </c>
      <c r="H462" s="131" t="s">
        <v>5</v>
      </c>
      <c r="I462" s="131" t="s">
        <v>5</v>
      </c>
      <c r="J462" s="131" t="s">
        <v>5</v>
      </c>
      <c r="K462" s="131" t="s">
        <v>5</v>
      </c>
      <c r="L462" s="131" t="s">
        <v>5</v>
      </c>
      <c r="M462" s="16"/>
      <c r="N462" s="16"/>
      <c r="O462" s="16"/>
      <c r="P462" s="16"/>
      <c r="Q462" s="16"/>
      <c r="R462" s="16"/>
      <c r="S462" s="16"/>
      <c r="T462" s="16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</row>
    <row r="463" spans="1:59" ht="15.75" customHeight="1" outlineLevel="2">
      <c r="A463" s="124"/>
      <c r="B463" s="50"/>
      <c r="C463" s="17"/>
      <c r="D463" s="134" t="s">
        <v>250</v>
      </c>
      <c r="E463" s="17" t="s">
        <v>323</v>
      </c>
      <c r="F463" s="131"/>
      <c r="G463" s="131"/>
      <c r="H463" s="131"/>
      <c r="I463" s="131"/>
      <c r="J463" s="131"/>
      <c r="K463" s="131"/>
      <c r="L463" s="131"/>
      <c r="M463" s="16"/>
      <c r="N463" s="16"/>
      <c r="O463" s="16"/>
      <c r="P463" s="16"/>
      <c r="Q463" s="16"/>
      <c r="R463" s="16"/>
      <c r="S463" s="16"/>
      <c r="T463" s="16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</row>
    <row r="464" spans="1:59" ht="15.75" customHeight="1" outlineLevel="2">
      <c r="A464" s="124"/>
      <c r="B464" s="50"/>
      <c r="C464" s="17"/>
      <c r="D464" s="134" t="s">
        <v>251</v>
      </c>
      <c r="E464" s="17" t="s">
        <v>323</v>
      </c>
      <c r="F464" s="131"/>
      <c r="G464" s="131"/>
      <c r="H464" s="131"/>
      <c r="I464" s="131"/>
      <c r="J464" s="131"/>
      <c r="K464" s="131"/>
      <c r="L464" s="131"/>
      <c r="M464" s="16"/>
      <c r="N464" s="16"/>
      <c r="O464" s="16"/>
      <c r="P464" s="16"/>
      <c r="Q464" s="16"/>
      <c r="R464" s="16"/>
      <c r="S464" s="16"/>
      <c r="T464" s="16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</row>
    <row r="465" spans="1:59" ht="15.75" customHeight="1" outlineLevel="2">
      <c r="A465" s="124"/>
      <c r="B465" s="50"/>
      <c r="C465" s="17"/>
      <c r="D465" s="134" t="s">
        <v>252</v>
      </c>
      <c r="E465" s="17" t="s">
        <v>323</v>
      </c>
      <c r="F465" s="131"/>
      <c r="G465" s="131"/>
      <c r="H465" s="131"/>
      <c r="I465" s="131"/>
      <c r="J465" s="131"/>
      <c r="K465" s="131"/>
      <c r="L465" s="131"/>
      <c r="M465" s="16"/>
      <c r="N465" s="16"/>
      <c r="O465" s="16"/>
      <c r="P465" s="16"/>
      <c r="Q465" s="16"/>
      <c r="R465" s="16"/>
      <c r="S465" s="16"/>
      <c r="T465" s="16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</row>
    <row r="466" spans="1:59" ht="15.75" customHeight="1" outlineLevel="2">
      <c r="A466" s="124"/>
      <c r="B466" s="50"/>
      <c r="C466" s="17"/>
      <c r="D466" s="134" t="s">
        <v>253</v>
      </c>
      <c r="E466" s="17" t="s">
        <v>323</v>
      </c>
      <c r="F466" s="131"/>
      <c r="G466" s="131"/>
      <c r="H466" s="131"/>
      <c r="I466" s="131"/>
      <c r="J466" s="131"/>
      <c r="K466" s="131"/>
      <c r="L466" s="131"/>
      <c r="M466" s="16"/>
      <c r="N466" s="16"/>
      <c r="O466" s="16"/>
      <c r="P466" s="16"/>
      <c r="Q466" s="16"/>
      <c r="R466" s="16"/>
      <c r="S466" s="16"/>
      <c r="T466" s="16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</row>
    <row r="467" spans="1:59" ht="15.75" customHeight="1" outlineLevel="1">
      <c r="A467" s="124"/>
      <c r="B467" s="50"/>
      <c r="C467" s="17">
        <v>7</v>
      </c>
      <c r="D467" s="126" t="s">
        <v>254</v>
      </c>
      <c r="E467" s="131" t="s">
        <v>5</v>
      </c>
      <c r="F467" s="131" t="s">
        <v>5</v>
      </c>
      <c r="G467" s="131" t="s">
        <v>5</v>
      </c>
      <c r="H467" s="131" t="s">
        <v>5</v>
      </c>
      <c r="I467" s="131" t="s">
        <v>5</v>
      </c>
      <c r="J467" s="131" t="s">
        <v>5</v>
      </c>
      <c r="K467" s="131" t="s">
        <v>5</v>
      </c>
      <c r="L467" s="131" t="s">
        <v>5</v>
      </c>
      <c r="M467" s="16"/>
      <c r="N467" s="16"/>
      <c r="O467" s="16"/>
      <c r="P467" s="16"/>
      <c r="Q467" s="16"/>
      <c r="R467" s="16"/>
      <c r="S467" s="16"/>
      <c r="T467" s="16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</row>
    <row r="468" spans="1:59" ht="15.75" customHeight="1" outlineLevel="2">
      <c r="A468" s="124"/>
      <c r="B468" s="50"/>
      <c r="C468" s="17"/>
      <c r="D468" s="134" t="s">
        <v>256</v>
      </c>
      <c r="E468" s="17" t="s">
        <v>323</v>
      </c>
      <c r="F468" s="131"/>
      <c r="G468" s="131"/>
      <c r="H468" s="131"/>
      <c r="I468" s="131"/>
      <c r="J468" s="131"/>
      <c r="K468" s="131"/>
      <c r="L468" s="131"/>
      <c r="M468" s="16"/>
      <c r="N468" s="16"/>
      <c r="O468" s="16"/>
      <c r="P468" s="16"/>
      <c r="Q468" s="16"/>
      <c r="R468" s="16"/>
      <c r="S468" s="16"/>
      <c r="T468" s="16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</row>
    <row r="469" spans="1:59" ht="15.75" customHeight="1" outlineLevel="2">
      <c r="A469" s="124"/>
      <c r="B469" s="50"/>
      <c r="C469" s="17"/>
      <c r="D469" s="134" t="s">
        <v>257</v>
      </c>
      <c r="E469" s="17" t="s">
        <v>323</v>
      </c>
      <c r="F469" s="131"/>
      <c r="G469" s="131"/>
      <c r="H469" s="131"/>
      <c r="I469" s="131"/>
      <c r="J469" s="131"/>
      <c r="K469" s="131"/>
      <c r="L469" s="131"/>
      <c r="M469" s="16"/>
      <c r="N469" s="16"/>
      <c r="O469" s="16"/>
      <c r="P469" s="16"/>
      <c r="Q469" s="16"/>
      <c r="R469" s="16"/>
      <c r="S469" s="16"/>
      <c r="T469" s="16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</row>
    <row r="470" spans="1:59" ht="15.75" customHeight="1" outlineLevel="2">
      <c r="A470" s="124"/>
      <c r="B470" s="50"/>
      <c r="C470" s="17"/>
      <c r="D470" s="134" t="s">
        <v>258</v>
      </c>
      <c r="E470" s="17" t="s">
        <v>323</v>
      </c>
      <c r="F470" s="131"/>
      <c r="G470" s="131"/>
      <c r="H470" s="131"/>
      <c r="I470" s="131"/>
      <c r="J470" s="131"/>
      <c r="K470" s="131"/>
      <c r="L470" s="131"/>
      <c r="M470" s="16"/>
      <c r="N470" s="16"/>
      <c r="O470" s="16"/>
      <c r="P470" s="16"/>
      <c r="Q470" s="16"/>
      <c r="R470" s="16"/>
      <c r="S470" s="16"/>
      <c r="T470" s="16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</row>
    <row r="471" spans="1:59" ht="15.75" customHeight="1" outlineLevel="2">
      <c r="A471" s="124"/>
      <c r="B471" s="50"/>
      <c r="C471" s="17"/>
      <c r="D471" s="134" t="s">
        <v>259</v>
      </c>
      <c r="E471" s="17" t="s">
        <v>323</v>
      </c>
      <c r="F471" s="131"/>
      <c r="G471" s="131"/>
      <c r="H471" s="131"/>
      <c r="I471" s="131"/>
      <c r="J471" s="131"/>
      <c r="K471" s="131"/>
      <c r="L471" s="131"/>
      <c r="M471" s="16"/>
      <c r="N471" s="16"/>
      <c r="O471" s="16"/>
      <c r="P471" s="16"/>
      <c r="Q471" s="16"/>
      <c r="R471" s="16"/>
      <c r="S471" s="16"/>
      <c r="T471" s="16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</row>
    <row r="472" spans="1:59" ht="15.75" customHeight="1" outlineLevel="2">
      <c r="A472" s="124"/>
      <c r="B472" s="50"/>
      <c r="C472" s="17"/>
      <c r="D472" s="134" t="s">
        <v>260</v>
      </c>
      <c r="E472" s="17" t="s">
        <v>323</v>
      </c>
      <c r="F472" s="131"/>
      <c r="G472" s="131"/>
      <c r="H472" s="131"/>
      <c r="I472" s="131"/>
      <c r="J472" s="131"/>
      <c r="K472" s="131"/>
      <c r="L472" s="131"/>
      <c r="M472" s="16"/>
      <c r="N472" s="16"/>
      <c r="O472" s="16"/>
      <c r="P472" s="16"/>
      <c r="Q472" s="16"/>
      <c r="R472" s="16"/>
      <c r="S472" s="16"/>
      <c r="T472" s="16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</row>
    <row r="473" spans="1:59" ht="15.75" customHeight="1" outlineLevel="2">
      <c r="A473" s="124"/>
      <c r="B473" s="50"/>
      <c r="C473" s="17"/>
      <c r="D473" s="134" t="s">
        <v>261</v>
      </c>
      <c r="E473" s="17" t="s">
        <v>323</v>
      </c>
      <c r="F473" s="131"/>
      <c r="G473" s="131"/>
      <c r="H473" s="131"/>
      <c r="I473" s="131"/>
      <c r="J473" s="131"/>
      <c r="K473" s="131"/>
      <c r="L473" s="131"/>
      <c r="M473" s="16"/>
      <c r="N473" s="16"/>
      <c r="O473" s="16"/>
      <c r="P473" s="16"/>
      <c r="Q473" s="16"/>
      <c r="R473" s="16"/>
      <c r="S473" s="16"/>
      <c r="T473" s="16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</row>
    <row r="474" spans="1:59" ht="15.75" customHeight="1" outlineLevel="1">
      <c r="A474" s="124"/>
      <c r="B474" s="50"/>
      <c r="C474" s="17">
        <v>8</v>
      </c>
      <c r="D474" s="126" t="s">
        <v>262</v>
      </c>
      <c r="E474" s="131" t="s">
        <v>5</v>
      </c>
      <c r="F474" s="131" t="s">
        <v>5</v>
      </c>
      <c r="G474" s="131" t="s">
        <v>5</v>
      </c>
      <c r="H474" s="131" t="s">
        <v>5</v>
      </c>
      <c r="I474" s="131" t="s">
        <v>5</v>
      </c>
      <c r="J474" s="131" t="s">
        <v>5</v>
      </c>
      <c r="K474" s="131" t="s">
        <v>5</v>
      </c>
      <c r="L474" s="131" t="s">
        <v>5</v>
      </c>
      <c r="M474" s="16"/>
      <c r="N474" s="16"/>
      <c r="O474" s="16"/>
      <c r="P474" s="16"/>
      <c r="Q474" s="16"/>
      <c r="R474" s="16"/>
      <c r="S474" s="16"/>
      <c r="T474" s="16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</row>
    <row r="475" spans="1:59" ht="15.75" customHeight="1" outlineLevel="2">
      <c r="A475" s="124"/>
      <c r="B475" s="50"/>
      <c r="C475" s="17"/>
      <c r="D475" s="134" t="s">
        <v>264</v>
      </c>
      <c r="E475" s="17" t="s">
        <v>323</v>
      </c>
      <c r="F475" s="131"/>
      <c r="G475" s="131"/>
      <c r="H475" s="131"/>
      <c r="I475" s="131"/>
      <c r="J475" s="131"/>
      <c r="K475" s="131"/>
      <c r="L475" s="131"/>
      <c r="M475" s="16"/>
      <c r="N475" s="16"/>
      <c r="O475" s="16"/>
      <c r="P475" s="16"/>
      <c r="Q475" s="16"/>
      <c r="R475" s="16"/>
      <c r="S475" s="16"/>
      <c r="T475" s="16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</row>
    <row r="476" spans="1:59" ht="15.75" customHeight="1" outlineLevel="2">
      <c r="A476" s="124"/>
      <c r="B476" s="50"/>
      <c r="C476" s="17"/>
      <c r="D476" s="134" t="s">
        <v>265</v>
      </c>
      <c r="E476" s="17" t="s">
        <v>323</v>
      </c>
      <c r="F476" s="131"/>
      <c r="G476" s="131"/>
      <c r="H476" s="131"/>
      <c r="I476" s="131"/>
      <c r="J476" s="131"/>
      <c r="K476" s="131"/>
      <c r="L476" s="131"/>
      <c r="M476" s="16"/>
      <c r="N476" s="16"/>
      <c r="O476" s="16"/>
      <c r="P476" s="16"/>
      <c r="Q476" s="16"/>
      <c r="R476" s="16"/>
      <c r="S476" s="16"/>
      <c r="T476" s="16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</row>
    <row r="477" spans="1:59" ht="15.75" customHeight="1" outlineLevel="1">
      <c r="A477" s="124"/>
      <c r="B477" s="50"/>
      <c r="C477" s="17">
        <v>9</v>
      </c>
      <c r="D477" s="126" t="s">
        <v>266</v>
      </c>
      <c r="E477" s="17" t="s">
        <v>326</v>
      </c>
      <c r="F477" s="127">
        <v>1395</v>
      </c>
      <c r="G477" s="127">
        <v>1673</v>
      </c>
      <c r="H477" s="127">
        <v>1622</v>
      </c>
      <c r="I477" s="127">
        <v>1534</v>
      </c>
      <c r="J477" s="127">
        <v>2360</v>
      </c>
      <c r="K477" s="127">
        <v>3655</v>
      </c>
      <c r="L477" s="131">
        <v>3694</v>
      </c>
      <c r="M477" s="16"/>
      <c r="N477" s="16"/>
      <c r="O477" s="16"/>
      <c r="P477" s="16"/>
      <c r="Q477" s="16"/>
      <c r="R477" s="16"/>
      <c r="S477" s="16"/>
      <c r="T477" s="16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</row>
    <row r="478" spans="1:59" ht="15.75" customHeight="1" outlineLevel="1">
      <c r="A478" s="124"/>
      <c r="B478" s="50"/>
      <c r="C478" s="17">
        <v>10</v>
      </c>
      <c r="D478" s="126" t="s">
        <v>327</v>
      </c>
      <c r="E478" s="17" t="s">
        <v>270</v>
      </c>
      <c r="F478" s="17" t="s">
        <v>270</v>
      </c>
      <c r="G478" s="17" t="s">
        <v>270</v>
      </c>
      <c r="H478" s="17" t="s">
        <v>270</v>
      </c>
      <c r="I478" s="17" t="s">
        <v>270</v>
      </c>
      <c r="J478" s="17" t="s">
        <v>270</v>
      </c>
      <c r="K478" s="17" t="s">
        <v>270</v>
      </c>
      <c r="L478" s="17" t="s">
        <v>270</v>
      </c>
      <c r="M478" s="16"/>
      <c r="N478" s="16"/>
      <c r="O478" s="16"/>
      <c r="P478" s="16"/>
      <c r="Q478" s="16"/>
      <c r="R478" s="16"/>
      <c r="S478" s="16"/>
      <c r="T478" s="16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</row>
    <row r="479" spans="1:59" ht="15.75" customHeight="1" outlineLevel="1">
      <c r="A479" s="124"/>
      <c r="B479" s="50"/>
      <c r="C479" s="50"/>
      <c r="D479" s="65"/>
      <c r="E479" s="50"/>
      <c r="F479" s="174"/>
      <c r="G479" s="174"/>
      <c r="H479" s="174"/>
      <c r="I479" s="174"/>
      <c r="J479" s="174"/>
      <c r="K479" s="174"/>
      <c r="L479" s="174"/>
      <c r="M479" s="16"/>
      <c r="N479" s="16"/>
      <c r="O479" s="16"/>
      <c r="P479" s="16"/>
      <c r="Q479" s="16"/>
      <c r="R479" s="16"/>
      <c r="S479" s="16"/>
      <c r="T479" s="16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</row>
    <row r="480" spans="1:59" ht="15.75" customHeight="1" outlineLevel="1">
      <c r="A480" s="124"/>
      <c r="B480" s="50"/>
      <c r="C480" s="50"/>
      <c r="D480" s="65"/>
      <c r="E480" s="50"/>
      <c r="F480" s="174"/>
      <c r="G480" s="174"/>
      <c r="H480" s="174"/>
      <c r="I480" s="174"/>
      <c r="J480" s="174"/>
      <c r="K480" s="174"/>
      <c r="L480" s="174"/>
      <c r="M480" s="174"/>
      <c r="N480" s="174"/>
      <c r="O480" s="174"/>
      <c r="P480" s="174"/>
      <c r="Q480" s="174"/>
      <c r="R480" s="174"/>
      <c r="S480" s="174"/>
      <c r="T480" s="17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</row>
    <row r="481" spans="1:59" ht="16.5" customHeight="1" outlineLevel="1">
      <c r="A481" s="22" t="s">
        <v>333</v>
      </c>
      <c r="B481" s="15"/>
      <c r="C481" s="15" t="s">
        <v>336</v>
      </c>
      <c r="D481" s="124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</row>
    <row r="482" spans="1:59" ht="15.75" customHeight="1" outlineLevel="1">
      <c r="A482" s="124"/>
      <c r="B482" s="16"/>
      <c r="C482" s="60" t="s">
        <v>10</v>
      </c>
      <c r="D482" s="60" t="s">
        <v>12</v>
      </c>
      <c r="E482" s="60" t="s">
        <v>26</v>
      </c>
      <c r="F482" s="60">
        <v>2017</v>
      </c>
      <c r="G482" s="60">
        <v>2018</v>
      </c>
      <c r="H482" s="60">
        <v>2019</v>
      </c>
      <c r="I482" s="60">
        <v>2020</v>
      </c>
      <c r="J482" s="60">
        <v>2021</v>
      </c>
      <c r="K482" s="60">
        <v>2022</v>
      </c>
      <c r="L482" s="60">
        <v>2023</v>
      </c>
      <c r="M482" s="16"/>
      <c r="N482" s="16"/>
      <c r="O482" s="16"/>
      <c r="P482" s="16"/>
      <c r="Q482" s="16"/>
      <c r="R482" s="16"/>
      <c r="S482" s="16"/>
      <c r="T482" s="16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</row>
    <row r="483" spans="1:59" ht="15.75" customHeight="1" outlineLevel="1">
      <c r="A483" s="124"/>
      <c r="B483" s="50"/>
      <c r="C483" s="17">
        <v>1</v>
      </c>
      <c r="D483" s="126" t="s">
        <v>227</v>
      </c>
      <c r="E483" s="17" t="s">
        <v>320</v>
      </c>
      <c r="F483" s="127">
        <v>2.2000000000000002</v>
      </c>
      <c r="G483" s="127">
        <v>2.52</v>
      </c>
      <c r="H483" s="127">
        <v>2.75</v>
      </c>
      <c r="I483" s="175">
        <v>2.5099999999999998</v>
      </c>
      <c r="J483" s="175">
        <v>4.1500000000000004</v>
      </c>
      <c r="K483" s="175">
        <v>5.5</v>
      </c>
      <c r="L483" s="175">
        <v>7.55</v>
      </c>
      <c r="M483" s="16"/>
      <c r="N483" s="16"/>
      <c r="O483" s="16"/>
      <c r="P483" s="16"/>
      <c r="Q483" s="16"/>
      <c r="R483" s="16"/>
      <c r="S483" s="16"/>
      <c r="T483" s="16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</row>
    <row r="484" spans="1:59" ht="15.75" customHeight="1" outlineLevel="1">
      <c r="A484" s="124"/>
      <c r="B484" s="50"/>
      <c r="C484" s="17">
        <v>2</v>
      </c>
      <c r="D484" s="126" t="s">
        <v>230</v>
      </c>
      <c r="E484" s="17" t="s">
        <v>337</v>
      </c>
      <c r="F484" s="131"/>
      <c r="G484" s="131"/>
      <c r="H484" s="131"/>
      <c r="I484" s="131"/>
      <c r="J484" s="131"/>
      <c r="K484" s="131"/>
      <c r="L484" s="131"/>
      <c r="M484" s="16"/>
      <c r="N484" s="16"/>
      <c r="O484" s="16"/>
      <c r="P484" s="16"/>
      <c r="Q484" s="16"/>
      <c r="R484" s="16"/>
      <c r="S484" s="16"/>
      <c r="T484" s="16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</row>
    <row r="485" spans="1:59" ht="15.75" customHeight="1" outlineLevel="1">
      <c r="A485" s="124"/>
      <c r="B485" s="50"/>
      <c r="C485" s="17">
        <v>4</v>
      </c>
      <c r="D485" s="126" t="s">
        <v>233</v>
      </c>
      <c r="E485" s="131" t="s">
        <v>5</v>
      </c>
      <c r="F485" s="131" t="s">
        <v>5</v>
      </c>
      <c r="G485" s="131" t="s">
        <v>5</v>
      </c>
      <c r="H485" s="131" t="s">
        <v>5</v>
      </c>
      <c r="I485" s="131" t="s">
        <v>5</v>
      </c>
      <c r="J485" s="131" t="s">
        <v>5</v>
      </c>
      <c r="K485" s="131" t="s">
        <v>5</v>
      </c>
      <c r="L485" s="131" t="s">
        <v>5</v>
      </c>
      <c r="M485" s="16"/>
      <c r="N485" s="16"/>
      <c r="O485" s="16"/>
      <c r="P485" s="16"/>
      <c r="Q485" s="16"/>
      <c r="R485" s="16"/>
      <c r="S485" s="16"/>
      <c r="T485" s="16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</row>
    <row r="486" spans="1:59" ht="15.75" customHeight="1" outlineLevel="2">
      <c r="A486" s="124"/>
      <c r="B486" s="50"/>
      <c r="C486" s="17"/>
      <c r="D486" s="134" t="s">
        <v>235</v>
      </c>
      <c r="E486" s="17" t="s">
        <v>338</v>
      </c>
      <c r="F486" s="638">
        <v>1247</v>
      </c>
      <c r="G486" s="638">
        <v>1250</v>
      </c>
      <c r="H486" s="638">
        <v>1400</v>
      </c>
      <c r="I486" s="638">
        <v>1370</v>
      </c>
      <c r="J486" s="639">
        <v>1095</v>
      </c>
      <c r="K486" s="639">
        <v>2580</v>
      </c>
      <c r="L486" s="639">
        <v>2190</v>
      </c>
      <c r="M486" s="16"/>
      <c r="N486" s="16"/>
      <c r="O486" s="16"/>
      <c r="P486" s="16"/>
      <c r="Q486" s="16"/>
      <c r="R486" s="16"/>
      <c r="S486" s="16"/>
      <c r="T486" s="16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</row>
    <row r="487" spans="1:59" ht="15.75" customHeight="1" outlineLevel="2">
      <c r="A487" s="124"/>
      <c r="B487" s="50"/>
      <c r="C487" s="17"/>
      <c r="D487" s="134" t="s">
        <v>237</v>
      </c>
      <c r="E487" s="17" t="s">
        <v>323</v>
      </c>
      <c r="F487" s="640">
        <v>0</v>
      </c>
      <c r="G487" s="640">
        <v>0</v>
      </c>
      <c r="H487" s="640">
        <v>0</v>
      </c>
      <c r="I487" s="640">
        <v>0</v>
      </c>
      <c r="J487" s="640"/>
      <c r="K487" s="640"/>
      <c r="L487" s="640"/>
      <c r="M487" s="16"/>
      <c r="N487" s="16"/>
      <c r="O487" s="16"/>
      <c r="P487" s="16"/>
      <c r="Q487" s="16"/>
      <c r="R487" s="16"/>
      <c r="S487" s="16"/>
      <c r="T487" s="16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</row>
    <row r="488" spans="1:59" ht="15.75" customHeight="1" outlineLevel="2">
      <c r="A488" s="124"/>
      <c r="B488" s="50"/>
      <c r="C488" s="17"/>
      <c r="D488" s="134" t="s">
        <v>238</v>
      </c>
      <c r="E488" s="17" t="s">
        <v>323</v>
      </c>
      <c r="F488" s="640">
        <v>0</v>
      </c>
      <c r="G488" s="640">
        <v>0</v>
      </c>
      <c r="H488" s="640">
        <v>0</v>
      </c>
      <c r="I488" s="640">
        <v>0</v>
      </c>
      <c r="J488" s="640"/>
      <c r="K488" s="640"/>
      <c r="L488" s="640"/>
      <c r="M488" s="16"/>
      <c r="N488" s="16"/>
      <c r="O488" s="16"/>
      <c r="P488" s="16"/>
      <c r="Q488" s="16"/>
      <c r="R488" s="16"/>
      <c r="S488" s="16"/>
      <c r="T488" s="16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</row>
    <row r="489" spans="1:59" ht="15.75" customHeight="1" outlineLevel="2">
      <c r="A489" s="124"/>
      <c r="B489" s="50"/>
      <c r="C489" s="17"/>
      <c r="D489" s="134" t="s">
        <v>239</v>
      </c>
      <c r="E489" s="17" t="s">
        <v>323</v>
      </c>
      <c r="F489" s="640">
        <f t="shared" ref="F489:I489" si="20">G489*F519/G519</f>
        <v>3276.7883211678836</v>
      </c>
      <c r="G489" s="640">
        <f t="shared" si="20"/>
        <v>3284.6715328467158</v>
      </c>
      <c r="H489" s="640">
        <f t="shared" si="20"/>
        <v>3678.8321167883214</v>
      </c>
      <c r="I489" s="640">
        <f t="shared" si="20"/>
        <v>3547.4452554744526</v>
      </c>
      <c r="J489" s="641">
        <v>3600</v>
      </c>
      <c r="K489" s="641">
        <v>8905</v>
      </c>
      <c r="L489" s="641">
        <v>9530</v>
      </c>
      <c r="M489" s="16"/>
      <c r="N489" s="16"/>
      <c r="O489" s="16"/>
      <c r="P489" s="16"/>
      <c r="Q489" s="16"/>
      <c r="R489" s="16"/>
      <c r="S489" s="16"/>
      <c r="T489" s="16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</row>
    <row r="490" spans="1:59" ht="15.75" customHeight="1" outlineLevel="2">
      <c r="A490" s="124"/>
      <c r="B490" s="50"/>
      <c r="C490" s="17"/>
      <c r="D490" s="134" t="s">
        <v>240</v>
      </c>
      <c r="E490" s="17" t="s">
        <v>323</v>
      </c>
      <c r="F490" s="640">
        <v>0</v>
      </c>
      <c r="G490" s="640">
        <v>0</v>
      </c>
      <c r="H490" s="640">
        <v>0</v>
      </c>
      <c r="I490" s="640">
        <v>0</v>
      </c>
      <c r="J490" s="640"/>
      <c r="K490" s="640"/>
      <c r="L490" s="640"/>
      <c r="M490" s="16"/>
      <c r="N490" s="16"/>
      <c r="O490" s="16"/>
      <c r="P490" s="16"/>
      <c r="Q490" s="16"/>
      <c r="R490" s="16"/>
      <c r="S490" s="16"/>
      <c r="T490" s="16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</row>
    <row r="491" spans="1:59" ht="15.75" customHeight="1" outlineLevel="2">
      <c r="A491" s="124"/>
      <c r="B491" s="50"/>
      <c r="C491" s="17"/>
      <c r="D491" s="134" t="s">
        <v>241</v>
      </c>
      <c r="E491" s="17" t="s">
        <v>323</v>
      </c>
      <c r="F491" s="131">
        <v>0</v>
      </c>
      <c r="G491" s="131">
        <v>0</v>
      </c>
      <c r="H491" s="131">
        <v>0</v>
      </c>
      <c r="I491" s="131">
        <v>0</v>
      </c>
      <c r="J491" s="131"/>
      <c r="K491" s="131"/>
      <c r="L491" s="131"/>
      <c r="M491" s="16"/>
      <c r="N491" s="16"/>
      <c r="O491" s="16"/>
      <c r="P491" s="16"/>
      <c r="Q491" s="16"/>
      <c r="R491" s="16"/>
      <c r="S491" s="16"/>
      <c r="T491" s="16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</row>
    <row r="492" spans="1:59" ht="15.75" customHeight="1" outlineLevel="2">
      <c r="A492" s="124"/>
      <c r="B492" s="50"/>
      <c r="C492" s="17"/>
      <c r="D492" s="134" t="s">
        <v>242</v>
      </c>
      <c r="E492" s="17" t="s">
        <v>323</v>
      </c>
      <c r="F492" s="131">
        <v>0</v>
      </c>
      <c r="G492" s="131">
        <v>0</v>
      </c>
      <c r="H492" s="131">
        <v>0</v>
      </c>
      <c r="I492" s="131">
        <v>0</v>
      </c>
      <c r="J492" s="131"/>
      <c r="K492" s="131"/>
      <c r="L492" s="131"/>
      <c r="M492" s="16"/>
      <c r="N492" s="16"/>
      <c r="O492" s="16"/>
      <c r="P492" s="16"/>
      <c r="Q492" s="16"/>
      <c r="R492" s="16"/>
      <c r="S492" s="16"/>
      <c r="T492" s="16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</row>
    <row r="493" spans="1:59" ht="15.75" customHeight="1" outlineLevel="2">
      <c r="A493" s="124"/>
      <c r="B493" s="50"/>
      <c r="C493" s="17"/>
      <c r="D493" s="134" t="s">
        <v>243</v>
      </c>
      <c r="E493" s="17" t="s">
        <v>323</v>
      </c>
      <c r="F493" s="131">
        <v>0</v>
      </c>
      <c r="G493" s="131">
        <v>0</v>
      </c>
      <c r="H493" s="131">
        <v>0</v>
      </c>
      <c r="I493" s="131">
        <v>0</v>
      </c>
      <c r="J493" s="131"/>
      <c r="K493" s="131"/>
      <c r="L493" s="131"/>
      <c r="M493" s="16"/>
      <c r="N493" s="16"/>
      <c r="O493" s="16"/>
      <c r="P493" s="16"/>
      <c r="Q493" s="16"/>
      <c r="R493" s="16"/>
      <c r="S493" s="16"/>
      <c r="T493" s="16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</row>
    <row r="494" spans="1:59" ht="15.75" customHeight="1" outlineLevel="2">
      <c r="A494" s="124"/>
      <c r="B494" s="50"/>
      <c r="C494" s="17"/>
      <c r="D494" s="134" t="s">
        <v>244</v>
      </c>
      <c r="E494" s="17" t="s">
        <v>323</v>
      </c>
      <c r="F494" s="131">
        <v>0</v>
      </c>
      <c r="G494" s="131">
        <v>0</v>
      </c>
      <c r="H494" s="131">
        <v>0</v>
      </c>
      <c r="I494" s="131">
        <v>0</v>
      </c>
      <c r="J494" s="131"/>
      <c r="K494" s="131"/>
      <c r="L494" s="131"/>
      <c r="M494" s="16"/>
      <c r="N494" s="16"/>
      <c r="O494" s="16"/>
      <c r="P494" s="16"/>
      <c r="Q494" s="16"/>
      <c r="R494" s="16"/>
      <c r="S494" s="16"/>
      <c r="T494" s="16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</row>
    <row r="495" spans="1:59" ht="15.75" customHeight="1" outlineLevel="1">
      <c r="A495" s="124"/>
      <c r="B495" s="50"/>
      <c r="C495" s="17">
        <v>5</v>
      </c>
      <c r="D495" s="126" t="s">
        <v>248</v>
      </c>
      <c r="E495" s="131" t="s">
        <v>5</v>
      </c>
      <c r="F495" s="131" t="s">
        <v>5</v>
      </c>
      <c r="G495" s="131" t="s">
        <v>5</v>
      </c>
      <c r="H495" s="131" t="s">
        <v>5</v>
      </c>
      <c r="I495" s="131" t="s">
        <v>5</v>
      </c>
      <c r="J495" s="131" t="s">
        <v>5</v>
      </c>
      <c r="K495" s="131" t="s">
        <v>5</v>
      </c>
      <c r="L495" s="131" t="s">
        <v>5</v>
      </c>
      <c r="M495" s="16"/>
      <c r="N495" s="16"/>
      <c r="O495" s="16"/>
      <c r="P495" s="16"/>
      <c r="Q495" s="16"/>
      <c r="R495" s="16"/>
      <c r="S495" s="16"/>
      <c r="T495" s="16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</row>
    <row r="496" spans="1:59" ht="15.75" customHeight="1" outlineLevel="2">
      <c r="A496" s="124"/>
      <c r="B496" s="50"/>
      <c r="C496" s="17"/>
      <c r="D496" s="134" t="s">
        <v>250</v>
      </c>
      <c r="E496" s="17" t="s">
        <v>323</v>
      </c>
      <c r="F496" s="131"/>
      <c r="G496" s="131"/>
      <c r="H496" s="131"/>
      <c r="I496" s="131"/>
      <c r="J496" s="131"/>
      <c r="K496" s="131"/>
      <c r="L496" s="131"/>
      <c r="M496" s="16"/>
      <c r="N496" s="16"/>
      <c r="O496" s="16"/>
      <c r="P496" s="16"/>
      <c r="Q496" s="16"/>
      <c r="R496" s="16"/>
      <c r="S496" s="16"/>
      <c r="T496" s="16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</row>
    <row r="497" spans="1:59" ht="15.75" customHeight="1" outlineLevel="2">
      <c r="A497" s="124"/>
      <c r="B497" s="50"/>
      <c r="C497" s="17"/>
      <c r="D497" s="134" t="s">
        <v>251</v>
      </c>
      <c r="E497" s="17" t="s">
        <v>323</v>
      </c>
      <c r="F497" s="131"/>
      <c r="G497" s="131"/>
      <c r="H497" s="131"/>
      <c r="I497" s="131"/>
      <c r="J497" s="131"/>
      <c r="K497" s="131"/>
      <c r="L497" s="131"/>
      <c r="M497" s="16"/>
      <c r="N497" s="16"/>
      <c r="O497" s="16"/>
      <c r="P497" s="16"/>
      <c r="Q497" s="16"/>
      <c r="R497" s="16"/>
      <c r="S497" s="16"/>
      <c r="T497" s="16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</row>
    <row r="498" spans="1:59" ht="15.75" customHeight="1" outlineLevel="2">
      <c r="A498" s="124"/>
      <c r="B498" s="50"/>
      <c r="C498" s="17"/>
      <c r="D498" s="134" t="s">
        <v>252</v>
      </c>
      <c r="E498" s="17" t="s">
        <v>323</v>
      </c>
      <c r="F498" s="131"/>
      <c r="G498" s="131"/>
      <c r="H498" s="131"/>
      <c r="I498" s="131"/>
      <c r="J498" s="131"/>
      <c r="K498" s="131"/>
      <c r="L498" s="131"/>
      <c r="M498" s="16"/>
      <c r="N498" s="16"/>
      <c r="O498" s="16"/>
      <c r="P498" s="16"/>
      <c r="Q498" s="16"/>
      <c r="R498" s="16"/>
      <c r="S498" s="16"/>
      <c r="T498" s="16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</row>
    <row r="499" spans="1:59" ht="15.75" customHeight="1" outlineLevel="2">
      <c r="A499" s="124"/>
      <c r="B499" s="50"/>
      <c r="C499" s="17"/>
      <c r="D499" s="134" t="s">
        <v>253</v>
      </c>
      <c r="E499" s="17" t="s">
        <v>323</v>
      </c>
      <c r="F499" s="131"/>
      <c r="G499" s="131"/>
      <c r="H499" s="131"/>
      <c r="I499" s="131"/>
      <c r="J499" s="131"/>
      <c r="K499" s="131"/>
      <c r="L499" s="131"/>
      <c r="M499" s="16"/>
      <c r="N499" s="16"/>
      <c r="O499" s="16"/>
      <c r="P499" s="16"/>
      <c r="Q499" s="16"/>
      <c r="R499" s="16"/>
      <c r="S499" s="16"/>
      <c r="T499" s="16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</row>
    <row r="500" spans="1:59" ht="15.75" customHeight="1" outlineLevel="1">
      <c r="A500" s="124"/>
      <c r="B500" s="50"/>
      <c r="C500" s="17">
        <v>7</v>
      </c>
      <c r="D500" s="126" t="s">
        <v>254</v>
      </c>
      <c r="E500" s="131" t="s">
        <v>5</v>
      </c>
      <c r="F500" s="131" t="s">
        <v>5</v>
      </c>
      <c r="G500" s="131" t="s">
        <v>5</v>
      </c>
      <c r="H500" s="131" t="s">
        <v>5</v>
      </c>
      <c r="I500" s="131" t="s">
        <v>5</v>
      </c>
      <c r="J500" s="131" t="s">
        <v>5</v>
      </c>
      <c r="K500" s="131" t="s">
        <v>5</v>
      </c>
      <c r="L500" s="131" t="s">
        <v>5</v>
      </c>
      <c r="M500" s="16"/>
      <c r="N500" s="16"/>
      <c r="O500" s="16"/>
      <c r="P500" s="16"/>
      <c r="Q500" s="16"/>
      <c r="R500" s="16"/>
      <c r="S500" s="16"/>
      <c r="T500" s="16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</row>
    <row r="501" spans="1:59" ht="15.75" hidden="1" customHeight="1" outlineLevel="2">
      <c r="A501" s="124"/>
      <c r="B501" s="50"/>
      <c r="C501" s="17"/>
      <c r="D501" s="134" t="s">
        <v>256</v>
      </c>
      <c r="E501" s="17" t="s">
        <v>323</v>
      </c>
      <c r="F501" s="131"/>
      <c r="G501" s="131"/>
      <c r="H501" s="131"/>
      <c r="I501" s="131"/>
      <c r="J501" s="131"/>
      <c r="K501" s="131"/>
      <c r="L501" s="131"/>
      <c r="M501" s="16"/>
      <c r="N501" s="16"/>
      <c r="O501" s="16"/>
      <c r="P501" s="16"/>
      <c r="Q501" s="16"/>
      <c r="R501" s="16"/>
      <c r="S501" s="16"/>
      <c r="T501" s="16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</row>
    <row r="502" spans="1:59" ht="15.75" hidden="1" customHeight="1" outlineLevel="2">
      <c r="A502" s="124"/>
      <c r="B502" s="50"/>
      <c r="C502" s="17"/>
      <c r="D502" s="134" t="s">
        <v>257</v>
      </c>
      <c r="E502" s="17" t="s">
        <v>323</v>
      </c>
      <c r="F502" s="131"/>
      <c r="G502" s="131"/>
      <c r="H502" s="131"/>
      <c r="I502" s="131"/>
      <c r="J502" s="131"/>
      <c r="K502" s="131"/>
      <c r="L502" s="131"/>
      <c r="M502" s="16"/>
      <c r="N502" s="16"/>
      <c r="O502" s="16"/>
      <c r="P502" s="16"/>
      <c r="Q502" s="16"/>
      <c r="R502" s="16"/>
      <c r="S502" s="16"/>
      <c r="T502" s="16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</row>
    <row r="503" spans="1:59" ht="15.75" hidden="1" customHeight="1" outlineLevel="2">
      <c r="A503" s="124"/>
      <c r="B503" s="50"/>
      <c r="C503" s="17"/>
      <c r="D503" s="134" t="s">
        <v>258</v>
      </c>
      <c r="E503" s="17" t="s">
        <v>323</v>
      </c>
      <c r="F503" s="131"/>
      <c r="G503" s="131"/>
      <c r="H503" s="131"/>
      <c r="I503" s="131"/>
      <c r="J503" s="131"/>
      <c r="K503" s="131"/>
      <c r="L503" s="131"/>
      <c r="M503" s="16"/>
      <c r="N503" s="16"/>
      <c r="O503" s="16"/>
      <c r="P503" s="16"/>
      <c r="Q503" s="16"/>
      <c r="R503" s="16"/>
      <c r="S503" s="16"/>
      <c r="T503" s="16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</row>
    <row r="504" spans="1:59" ht="15.75" hidden="1" customHeight="1" outlineLevel="2">
      <c r="A504" s="124"/>
      <c r="B504" s="50"/>
      <c r="C504" s="17"/>
      <c r="D504" s="134" t="s">
        <v>259</v>
      </c>
      <c r="E504" s="17" t="s">
        <v>323</v>
      </c>
      <c r="F504" s="131"/>
      <c r="G504" s="131"/>
      <c r="H504" s="131"/>
      <c r="I504" s="131"/>
      <c r="J504" s="131"/>
      <c r="K504" s="131"/>
      <c r="L504" s="131"/>
      <c r="M504" s="16"/>
      <c r="N504" s="16"/>
      <c r="O504" s="16"/>
      <c r="P504" s="16"/>
      <c r="Q504" s="16"/>
      <c r="R504" s="16"/>
      <c r="S504" s="16"/>
      <c r="T504" s="16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</row>
    <row r="505" spans="1:59" ht="15.75" hidden="1" customHeight="1" outlineLevel="2">
      <c r="A505" s="124"/>
      <c r="B505" s="50"/>
      <c r="C505" s="17"/>
      <c r="D505" s="134" t="s">
        <v>260</v>
      </c>
      <c r="E505" s="17" t="s">
        <v>323</v>
      </c>
      <c r="F505" s="131"/>
      <c r="G505" s="131"/>
      <c r="H505" s="131"/>
      <c r="I505" s="131"/>
      <c r="J505" s="131"/>
      <c r="K505" s="131"/>
      <c r="L505" s="131"/>
      <c r="M505" s="16"/>
      <c r="N505" s="16"/>
      <c r="O505" s="16"/>
      <c r="P505" s="16"/>
      <c r="Q505" s="16"/>
      <c r="R505" s="16"/>
      <c r="S505" s="16"/>
      <c r="T505" s="16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</row>
    <row r="506" spans="1:59" ht="15.75" hidden="1" customHeight="1" outlineLevel="2">
      <c r="A506" s="124"/>
      <c r="B506" s="50"/>
      <c r="C506" s="17"/>
      <c r="D506" s="134" t="s">
        <v>261</v>
      </c>
      <c r="E506" s="17" t="s">
        <v>323</v>
      </c>
      <c r="F506" s="131"/>
      <c r="G506" s="131"/>
      <c r="H506" s="131"/>
      <c r="I506" s="131"/>
      <c r="J506" s="131"/>
      <c r="K506" s="131"/>
      <c r="L506" s="131"/>
      <c r="M506" s="16"/>
      <c r="N506" s="16"/>
      <c r="O506" s="16"/>
      <c r="P506" s="16"/>
      <c r="Q506" s="16"/>
      <c r="R506" s="16"/>
      <c r="S506" s="16"/>
      <c r="T506" s="16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</row>
    <row r="507" spans="1:59" ht="15.75" customHeight="1" outlineLevel="1" collapsed="1">
      <c r="A507" s="124"/>
      <c r="B507" s="50"/>
      <c r="C507" s="17">
        <v>8</v>
      </c>
      <c r="D507" s="126" t="s">
        <v>262</v>
      </c>
      <c r="E507" s="131" t="s">
        <v>5</v>
      </c>
      <c r="F507" s="131" t="s">
        <v>5</v>
      </c>
      <c r="G507" s="131" t="s">
        <v>5</v>
      </c>
      <c r="H507" s="131" t="s">
        <v>5</v>
      </c>
      <c r="I507" s="131" t="s">
        <v>5</v>
      </c>
      <c r="J507" s="131" t="s">
        <v>5</v>
      </c>
      <c r="K507" s="131" t="s">
        <v>5</v>
      </c>
      <c r="L507" s="131" t="s">
        <v>5</v>
      </c>
      <c r="M507" s="16"/>
      <c r="N507" s="16"/>
      <c r="O507" s="16"/>
      <c r="P507" s="16"/>
      <c r="Q507" s="16"/>
      <c r="R507" s="16"/>
      <c r="S507" s="16"/>
      <c r="T507" s="16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</row>
    <row r="508" spans="1:59" ht="15.75" hidden="1" customHeight="1" outlineLevel="2">
      <c r="A508" s="124"/>
      <c r="B508" s="50"/>
      <c r="C508" s="17"/>
      <c r="D508" s="134" t="s">
        <v>264</v>
      </c>
      <c r="E508" s="17" t="s">
        <v>323</v>
      </c>
      <c r="F508" s="131"/>
      <c r="G508" s="131"/>
      <c r="H508" s="131"/>
      <c r="I508" s="131"/>
      <c r="J508" s="131"/>
      <c r="K508" s="131"/>
      <c r="L508" s="131"/>
      <c r="M508" s="16"/>
      <c r="N508" s="16"/>
      <c r="O508" s="16"/>
      <c r="P508" s="16"/>
      <c r="Q508" s="16"/>
      <c r="R508" s="16"/>
      <c r="S508" s="16"/>
      <c r="T508" s="16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</row>
    <row r="509" spans="1:59" ht="15.75" hidden="1" customHeight="1" outlineLevel="2">
      <c r="A509" s="124"/>
      <c r="B509" s="50"/>
      <c r="C509" s="17"/>
      <c r="D509" s="134" t="s">
        <v>265</v>
      </c>
      <c r="E509" s="17" t="s">
        <v>323</v>
      </c>
      <c r="F509" s="131"/>
      <c r="G509" s="131"/>
      <c r="H509" s="131"/>
      <c r="I509" s="131"/>
      <c r="J509" s="131"/>
      <c r="K509" s="131"/>
      <c r="L509" s="131"/>
      <c r="M509" s="16"/>
      <c r="N509" s="16"/>
      <c r="O509" s="16"/>
      <c r="P509" s="16"/>
      <c r="Q509" s="16"/>
      <c r="R509" s="16"/>
      <c r="S509" s="16"/>
      <c r="T509" s="16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</row>
    <row r="510" spans="1:59" ht="15.75" customHeight="1" outlineLevel="1" collapsed="1">
      <c r="A510" s="124"/>
      <c r="B510" s="50"/>
      <c r="C510" s="17">
        <v>9</v>
      </c>
      <c r="D510" s="126" t="s">
        <v>266</v>
      </c>
      <c r="E510" s="17" t="s">
        <v>326</v>
      </c>
      <c r="F510" s="127">
        <v>1411</v>
      </c>
      <c r="G510" s="127">
        <v>1686</v>
      </c>
      <c r="H510" s="127">
        <v>1560</v>
      </c>
      <c r="I510" s="175">
        <v>1525</v>
      </c>
      <c r="J510" s="175">
        <v>2150</v>
      </c>
      <c r="K510" s="175">
        <v>3690</v>
      </c>
      <c r="L510" s="175">
        <v>3690</v>
      </c>
      <c r="M510" s="16"/>
      <c r="N510" s="16"/>
      <c r="O510" s="16"/>
      <c r="P510" s="16"/>
      <c r="Q510" s="16"/>
      <c r="R510" s="16"/>
      <c r="S510" s="16"/>
      <c r="T510" s="16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</row>
    <row r="511" spans="1:59" ht="15.75" customHeight="1" outlineLevel="1">
      <c r="A511" s="124"/>
      <c r="B511" s="50"/>
      <c r="C511" s="17">
        <v>10</v>
      </c>
      <c r="D511" s="126" t="s">
        <v>327</v>
      </c>
      <c r="E511" s="17" t="s">
        <v>270</v>
      </c>
      <c r="F511" s="17" t="s">
        <v>270</v>
      </c>
      <c r="G511" s="17" t="s">
        <v>270</v>
      </c>
      <c r="H511" s="17" t="s">
        <v>270</v>
      </c>
      <c r="I511" s="17" t="s">
        <v>270</v>
      </c>
      <c r="J511" s="17" t="s">
        <v>270</v>
      </c>
      <c r="K511" s="17" t="s">
        <v>270</v>
      </c>
      <c r="L511" s="17" t="s">
        <v>270</v>
      </c>
      <c r="M511" s="16"/>
      <c r="N511" s="16"/>
      <c r="O511" s="16"/>
      <c r="P511" s="16"/>
      <c r="Q511" s="16"/>
      <c r="R511" s="16"/>
      <c r="S511" s="16"/>
      <c r="T511" s="16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</row>
    <row r="512" spans="1:59" ht="16.5" customHeight="1" outlineLevel="1">
      <c r="A512" s="22"/>
      <c r="B512" s="15"/>
      <c r="C512" s="15"/>
      <c r="D512" s="124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</row>
    <row r="513" spans="1:59" ht="16.5" customHeight="1" outlineLevel="1">
      <c r="A513" s="22"/>
      <c r="B513" s="15"/>
      <c r="C513" s="15"/>
      <c r="D513" s="124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</row>
    <row r="514" spans="1:59" ht="16.5" customHeight="1" outlineLevel="1">
      <c r="A514" s="22" t="s">
        <v>333</v>
      </c>
      <c r="B514" s="15"/>
      <c r="C514" s="15" t="s">
        <v>339</v>
      </c>
      <c r="D514" s="124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</row>
    <row r="515" spans="1:59" ht="15.75" customHeight="1" outlineLevel="1">
      <c r="A515" s="124"/>
      <c r="B515" s="16"/>
      <c r="C515" s="60" t="s">
        <v>10</v>
      </c>
      <c r="D515" s="60" t="s">
        <v>12</v>
      </c>
      <c r="E515" s="60" t="s">
        <v>26</v>
      </c>
      <c r="F515" s="60">
        <v>2017</v>
      </c>
      <c r="G515" s="60">
        <v>2018</v>
      </c>
      <c r="H515" s="60">
        <v>2019</v>
      </c>
      <c r="I515" s="60">
        <v>2020</v>
      </c>
      <c r="J515" s="60">
        <v>2021</v>
      </c>
      <c r="K515" s="60">
        <v>2022</v>
      </c>
      <c r="L515" s="60">
        <v>2023</v>
      </c>
      <c r="M515" s="16"/>
      <c r="N515" s="16"/>
      <c r="O515" s="16"/>
      <c r="P515" s="16"/>
      <c r="Q515" s="16"/>
      <c r="R515" s="16"/>
      <c r="S515" s="16"/>
      <c r="T515" s="16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</row>
    <row r="516" spans="1:59" ht="15.75" customHeight="1" outlineLevel="1">
      <c r="A516" s="124"/>
      <c r="B516" s="50"/>
      <c r="C516" s="17">
        <v>1</v>
      </c>
      <c r="D516" s="126" t="s">
        <v>227</v>
      </c>
      <c r="E516" s="17" t="s">
        <v>320</v>
      </c>
      <c r="F516" s="177">
        <v>2.2000000000000002</v>
      </c>
      <c r="G516" s="177">
        <v>2.65</v>
      </c>
      <c r="H516" s="177">
        <v>2.5</v>
      </c>
      <c r="I516" s="177">
        <v>2.5499999999999998</v>
      </c>
      <c r="J516" s="177">
        <v>3.95</v>
      </c>
      <c r="K516" s="177">
        <v>5.77</v>
      </c>
      <c r="L516" s="177">
        <v>7.4</v>
      </c>
      <c r="M516" s="16"/>
      <c r="N516" s="16"/>
      <c r="O516" s="16"/>
      <c r="P516" s="16"/>
      <c r="Q516" s="16"/>
      <c r="R516" s="16"/>
      <c r="S516" s="16"/>
      <c r="T516" s="16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</row>
    <row r="517" spans="1:59" ht="15.75" customHeight="1" outlineLevel="1">
      <c r="A517" s="124"/>
      <c r="B517" s="50"/>
      <c r="C517" s="17">
        <v>2</v>
      </c>
      <c r="D517" s="126" t="s">
        <v>230</v>
      </c>
      <c r="E517" s="17" t="s">
        <v>340</v>
      </c>
      <c r="F517" s="131"/>
      <c r="G517" s="131"/>
      <c r="H517" s="131"/>
      <c r="I517" s="131"/>
      <c r="J517" s="131"/>
      <c r="K517" s="131"/>
      <c r="L517" s="131"/>
      <c r="M517" s="16"/>
      <c r="N517" s="16"/>
      <c r="O517" s="16"/>
      <c r="P517" s="16"/>
      <c r="Q517" s="16"/>
      <c r="R517" s="16"/>
      <c r="S517" s="16"/>
      <c r="T517" s="16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</row>
    <row r="518" spans="1:59" ht="15.75" customHeight="1" outlineLevel="1">
      <c r="A518" s="124"/>
      <c r="B518" s="50"/>
      <c r="C518" s="17">
        <v>4</v>
      </c>
      <c r="D518" s="126" t="s">
        <v>233</v>
      </c>
      <c r="E518" s="131" t="s">
        <v>5</v>
      </c>
      <c r="F518" s="131" t="s">
        <v>5</v>
      </c>
      <c r="G518" s="131" t="s">
        <v>5</v>
      </c>
      <c r="H518" s="131" t="s">
        <v>5</v>
      </c>
      <c r="I518" s="131" t="s">
        <v>5</v>
      </c>
      <c r="J518" s="131" t="s">
        <v>5</v>
      </c>
      <c r="K518" s="131" t="s">
        <v>5</v>
      </c>
      <c r="L518" s="131" t="s">
        <v>5</v>
      </c>
      <c r="M518" s="16"/>
      <c r="N518" s="16"/>
      <c r="O518" s="16"/>
      <c r="P518" s="16"/>
      <c r="Q518" s="16"/>
      <c r="R518" s="16"/>
      <c r="S518" s="16"/>
      <c r="T518" s="16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</row>
    <row r="519" spans="1:59" ht="15.75" customHeight="1" outlineLevel="2">
      <c r="A519" s="124"/>
      <c r="B519" s="50"/>
      <c r="C519" s="17"/>
      <c r="D519" s="134" t="s">
        <v>235</v>
      </c>
      <c r="E519" s="17" t="s">
        <v>324</v>
      </c>
      <c r="F519" s="638">
        <v>1247</v>
      </c>
      <c r="G519" s="638">
        <v>1250</v>
      </c>
      <c r="H519" s="638">
        <v>1400</v>
      </c>
      <c r="I519" s="638">
        <v>1350</v>
      </c>
      <c r="J519" s="638">
        <v>1370</v>
      </c>
      <c r="K519" s="638">
        <v>1850</v>
      </c>
      <c r="L519" s="638">
        <v>2250</v>
      </c>
      <c r="M519" s="16"/>
      <c r="N519" s="16"/>
      <c r="O519" s="16"/>
      <c r="P519" s="16"/>
      <c r="Q519" s="16"/>
      <c r="R519" s="16"/>
      <c r="S519" s="16"/>
      <c r="T519" s="16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</row>
    <row r="520" spans="1:59" ht="15.75" customHeight="1" outlineLevel="2">
      <c r="A520" s="124"/>
      <c r="B520" s="50"/>
      <c r="C520" s="17"/>
      <c r="D520" s="134" t="s">
        <v>237</v>
      </c>
      <c r="E520" s="17" t="s">
        <v>323</v>
      </c>
      <c r="F520" s="131"/>
      <c r="G520" s="131"/>
      <c r="H520" s="131"/>
      <c r="I520" s="131"/>
      <c r="J520" s="131"/>
      <c r="K520" s="131"/>
      <c r="L520" s="131"/>
      <c r="M520" s="16"/>
      <c r="N520" s="16"/>
      <c r="O520" s="16"/>
      <c r="P520" s="16"/>
      <c r="Q520" s="16"/>
      <c r="R520" s="16"/>
      <c r="S520" s="16"/>
      <c r="T520" s="16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</row>
    <row r="521" spans="1:59" ht="15.75" customHeight="1" outlineLevel="2">
      <c r="A521" s="124"/>
      <c r="B521" s="50"/>
      <c r="C521" s="17"/>
      <c r="D521" s="134" t="s">
        <v>238</v>
      </c>
      <c r="E521" s="17" t="s">
        <v>323</v>
      </c>
      <c r="F521" s="131"/>
      <c r="G521" s="131"/>
      <c r="H521" s="131"/>
      <c r="I521" s="131"/>
      <c r="J521" s="131"/>
      <c r="K521" s="131"/>
      <c r="L521" s="131"/>
      <c r="M521" s="16"/>
      <c r="N521" s="16"/>
      <c r="O521" s="16"/>
      <c r="P521" s="16"/>
      <c r="Q521" s="16"/>
      <c r="R521" s="16"/>
      <c r="S521" s="16"/>
      <c r="T521" s="16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</row>
    <row r="522" spans="1:59" ht="15.75" customHeight="1" outlineLevel="2">
      <c r="A522" s="124"/>
      <c r="B522" s="50"/>
      <c r="C522" s="17"/>
      <c r="D522" s="134" t="s">
        <v>239</v>
      </c>
      <c r="E522" s="17" t="s">
        <v>323</v>
      </c>
      <c r="F522" s="131"/>
      <c r="G522" s="131"/>
      <c r="H522" s="131"/>
      <c r="I522" s="131"/>
      <c r="J522" s="131"/>
      <c r="K522" s="131"/>
      <c r="L522" s="131"/>
      <c r="M522" s="16"/>
      <c r="N522" s="16"/>
      <c r="O522" s="16"/>
      <c r="P522" s="16"/>
      <c r="Q522" s="16"/>
      <c r="R522" s="16"/>
      <c r="S522" s="16"/>
      <c r="T522" s="16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</row>
    <row r="523" spans="1:59" ht="15.75" customHeight="1" outlineLevel="2">
      <c r="A523" s="124"/>
      <c r="B523" s="50"/>
      <c r="C523" s="17"/>
      <c r="D523" s="134" t="s">
        <v>240</v>
      </c>
      <c r="E523" s="17" t="s">
        <v>323</v>
      </c>
      <c r="F523" s="131"/>
      <c r="G523" s="131"/>
      <c r="H523" s="131"/>
      <c r="I523" s="131"/>
      <c r="J523" s="131"/>
      <c r="K523" s="131"/>
      <c r="L523" s="131"/>
      <c r="M523" s="16"/>
      <c r="N523" s="16"/>
      <c r="O523" s="16"/>
      <c r="P523" s="16"/>
      <c r="Q523" s="16"/>
      <c r="R523" s="16"/>
      <c r="S523" s="16"/>
      <c r="T523" s="16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</row>
    <row r="524" spans="1:59" ht="15.75" customHeight="1" outlineLevel="2">
      <c r="A524" s="124"/>
      <c r="B524" s="50"/>
      <c r="C524" s="17"/>
      <c r="D524" s="134" t="s">
        <v>241</v>
      </c>
      <c r="E524" s="17" t="s">
        <v>323</v>
      </c>
      <c r="F524" s="131"/>
      <c r="G524" s="131"/>
      <c r="H524" s="131"/>
      <c r="I524" s="131"/>
      <c r="J524" s="131"/>
      <c r="K524" s="131"/>
      <c r="L524" s="131"/>
      <c r="M524" s="16"/>
      <c r="N524" s="16"/>
      <c r="O524" s="16"/>
      <c r="P524" s="16"/>
      <c r="Q524" s="16"/>
      <c r="R524" s="16"/>
      <c r="S524" s="16"/>
      <c r="T524" s="16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</row>
    <row r="525" spans="1:59" ht="15.75" customHeight="1" outlineLevel="2">
      <c r="A525" s="124"/>
      <c r="B525" s="50"/>
      <c r="C525" s="17"/>
      <c r="D525" s="134" t="s">
        <v>242</v>
      </c>
      <c r="E525" s="17" t="s">
        <v>323</v>
      </c>
      <c r="F525" s="131"/>
      <c r="G525" s="131"/>
      <c r="H525" s="131"/>
      <c r="I525" s="131"/>
      <c r="J525" s="131"/>
      <c r="K525" s="131"/>
      <c r="L525" s="131"/>
      <c r="M525" s="16"/>
      <c r="N525" s="16"/>
      <c r="O525" s="16"/>
      <c r="P525" s="16"/>
      <c r="Q525" s="16"/>
      <c r="R525" s="16"/>
      <c r="S525" s="16"/>
      <c r="T525" s="16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</row>
    <row r="526" spans="1:59" ht="15.75" customHeight="1" outlineLevel="2">
      <c r="A526" s="124"/>
      <c r="B526" s="50"/>
      <c r="C526" s="17"/>
      <c r="D526" s="134" t="s">
        <v>243</v>
      </c>
      <c r="E526" s="17" t="s">
        <v>323</v>
      </c>
      <c r="F526" s="131"/>
      <c r="G526" s="131"/>
      <c r="H526" s="131"/>
      <c r="I526" s="131"/>
      <c r="J526" s="131"/>
      <c r="K526" s="131"/>
      <c r="L526" s="131"/>
      <c r="M526" s="16"/>
      <c r="N526" s="16"/>
      <c r="O526" s="16"/>
      <c r="P526" s="16"/>
      <c r="Q526" s="16"/>
      <c r="R526" s="16"/>
      <c r="S526" s="16"/>
      <c r="T526" s="16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</row>
    <row r="527" spans="1:59" ht="15.75" customHeight="1" outlineLevel="2">
      <c r="A527" s="124"/>
      <c r="B527" s="50"/>
      <c r="C527" s="17"/>
      <c r="D527" s="134" t="s">
        <v>244</v>
      </c>
      <c r="E527" s="17" t="s">
        <v>323</v>
      </c>
      <c r="F527" s="131"/>
      <c r="G527" s="131"/>
      <c r="H527" s="131"/>
      <c r="I527" s="131"/>
      <c r="J527" s="131"/>
      <c r="K527" s="131"/>
      <c r="L527" s="131"/>
      <c r="M527" s="16"/>
      <c r="N527" s="16"/>
      <c r="O527" s="16"/>
      <c r="P527" s="16"/>
      <c r="Q527" s="16"/>
      <c r="R527" s="16"/>
      <c r="S527" s="16"/>
      <c r="T527" s="16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</row>
    <row r="528" spans="1:59" ht="15.75" customHeight="1" outlineLevel="1">
      <c r="A528" s="124"/>
      <c r="B528" s="50"/>
      <c r="C528" s="17">
        <v>5</v>
      </c>
      <c r="D528" s="126" t="s">
        <v>248</v>
      </c>
      <c r="E528" s="131" t="s">
        <v>5</v>
      </c>
      <c r="F528" s="131" t="s">
        <v>5</v>
      </c>
      <c r="G528" s="131" t="s">
        <v>5</v>
      </c>
      <c r="H528" s="131" t="s">
        <v>5</v>
      </c>
      <c r="I528" s="131" t="s">
        <v>5</v>
      </c>
      <c r="J528" s="131" t="s">
        <v>5</v>
      </c>
      <c r="K528" s="131" t="s">
        <v>5</v>
      </c>
      <c r="L528" s="131" t="s">
        <v>5</v>
      </c>
      <c r="M528" s="16"/>
      <c r="N528" s="16"/>
      <c r="O528" s="16"/>
      <c r="P528" s="16"/>
      <c r="Q528" s="16"/>
      <c r="R528" s="16"/>
      <c r="S528" s="16"/>
      <c r="T528" s="16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</row>
    <row r="529" spans="1:59" ht="15.75" customHeight="1" outlineLevel="2">
      <c r="A529" s="124"/>
      <c r="B529" s="50"/>
      <c r="C529" s="17"/>
      <c r="D529" s="134" t="s">
        <v>250</v>
      </c>
      <c r="E529" s="17" t="s">
        <v>323</v>
      </c>
      <c r="F529" s="131"/>
      <c r="G529" s="131"/>
      <c r="H529" s="131"/>
      <c r="I529" s="131"/>
      <c r="J529" s="131"/>
      <c r="K529" s="131"/>
      <c r="L529" s="131"/>
      <c r="M529" s="16"/>
      <c r="N529" s="16"/>
      <c r="O529" s="16"/>
      <c r="P529" s="16"/>
      <c r="Q529" s="16"/>
      <c r="R529" s="16"/>
      <c r="S529" s="16"/>
      <c r="T529" s="16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</row>
    <row r="530" spans="1:59" ht="15.75" customHeight="1" outlineLevel="2">
      <c r="A530" s="124"/>
      <c r="B530" s="50"/>
      <c r="C530" s="17"/>
      <c r="D530" s="134" t="s">
        <v>251</v>
      </c>
      <c r="E530" s="17" t="s">
        <v>323</v>
      </c>
      <c r="F530" s="131"/>
      <c r="G530" s="131"/>
      <c r="H530" s="131"/>
      <c r="I530" s="131"/>
      <c r="J530" s="131"/>
      <c r="K530" s="131"/>
      <c r="L530" s="131"/>
      <c r="M530" s="16"/>
      <c r="N530" s="16"/>
      <c r="O530" s="16"/>
      <c r="P530" s="16"/>
      <c r="Q530" s="16"/>
      <c r="R530" s="16"/>
      <c r="S530" s="16"/>
      <c r="T530" s="16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</row>
    <row r="531" spans="1:59" ht="15.75" customHeight="1" outlineLevel="2">
      <c r="A531" s="124"/>
      <c r="B531" s="50"/>
      <c r="C531" s="17"/>
      <c r="D531" s="134" t="s">
        <v>252</v>
      </c>
      <c r="E531" s="17" t="s">
        <v>323</v>
      </c>
      <c r="F531" s="131"/>
      <c r="G531" s="131"/>
      <c r="H531" s="131"/>
      <c r="I531" s="131"/>
      <c r="J531" s="131"/>
      <c r="K531" s="131"/>
      <c r="L531" s="131"/>
      <c r="M531" s="16"/>
      <c r="N531" s="16"/>
      <c r="O531" s="16"/>
      <c r="P531" s="16"/>
      <c r="Q531" s="16"/>
      <c r="R531" s="16"/>
      <c r="S531" s="16"/>
      <c r="T531" s="16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</row>
    <row r="532" spans="1:59" ht="15.75" customHeight="1" outlineLevel="2">
      <c r="A532" s="124"/>
      <c r="B532" s="50"/>
      <c r="C532" s="17"/>
      <c r="D532" s="134" t="s">
        <v>253</v>
      </c>
      <c r="E532" s="17" t="s">
        <v>323</v>
      </c>
      <c r="F532" s="131"/>
      <c r="G532" s="131"/>
      <c r="H532" s="131"/>
      <c r="I532" s="131"/>
      <c r="J532" s="131"/>
      <c r="K532" s="131"/>
      <c r="L532" s="131"/>
      <c r="M532" s="16"/>
      <c r="N532" s="16"/>
      <c r="O532" s="16"/>
      <c r="P532" s="16"/>
      <c r="Q532" s="16"/>
      <c r="R532" s="16"/>
      <c r="S532" s="16"/>
      <c r="T532" s="16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</row>
    <row r="533" spans="1:59" ht="15.75" customHeight="1" outlineLevel="1">
      <c r="A533" s="124"/>
      <c r="B533" s="50"/>
      <c r="C533" s="17">
        <v>7</v>
      </c>
      <c r="D533" s="126" t="s">
        <v>254</v>
      </c>
      <c r="E533" s="131" t="s">
        <v>5</v>
      </c>
      <c r="F533" s="131" t="s">
        <v>5</v>
      </c>
      <c r="G533" s="131" t="s">
        <v>5</v>
      </c>
      <c r="H533" s="131" t="s">
        <v>5</v>
      </c>
      <c r="I533" s="131" t="s">
        <v>5</v>
      </c>
      <c r="J533" s="131" t="s">
        <v>5</v>
      </c>
      <c r="K533" s="131" t="s">
        <v>5</v>
      </c>
      <c r="L533" s="131" t="s">
        <v>5</v>
      </c>
      <c r="M533" s="16"/>
      <c r="N533" s="16"/>
      <c r="O533" s="16"/>
      <c r="P533" s="16"/>
      <c r="Q533" s="16"/>
      <c r="R533" s="16"/>
      <c r="S533" s="16"/>
      <c r="T533" s="16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</row>
    <row r="534" spans="1:59" ht="15.75" customHeight="1" outlineLevel="2">
      <c r="A534" s="124"/>
      <c r="B534" s="50"/>
      <c r="C534" s="17"/>
      <c r="D534" s="134" t="s">
        <v>256</v>
      </c>
      <c r="E534" s="17" t="s">
        <v>323</v>
      </c>
      <c r="F534" s="131"/>
      <c r="G534" s="131"/>
      <c r="H534" s="131"/>
      <c r="I534" s="131"/>
      <c r="J534" s="131"/>
      <c r="K534" s="131"/>
      <c r="L534" s="131"/>
      <c r="M534" s="16"/>
      <c r="N534" s="16"/>
      <c r="O534" s="16"/>
      <c r="P534" s="16"/>
      <c r="Q534" s="16"/>
      <c r="R534" s="16"/>
      <c r="S534" s="16"/>
      <c r="T534" s="16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</row>
    <row r="535" spans="1:59" ht="15.75" customHeight="1" outlineLevel="2">
      <c r="A535" s="124"/>
      <c r="B535" s="50"/>
      <c r="C535" s="17"/>
      <c r="D535" s="134" t="s">
        <v>257</v>
      </c>
      <c r="E535" s="17" t="s">
        <v>323</v>
      </c>
      <c r="F535" s="131"/>
      <c r="G535" s="131"/>
      <c r="H535" s="131"/>
      <c r="I535" s="131"/>
      <c r="J535" s="131"/>
      <c r="K535" s="131"/>
      <c r="L535" s="131"/>
      <c r="M535" s="16"/>
      <c r="N535" s="16"/>
      <c r="O535" s="16"/>
      <c r="P535" s="16"/>
      <c r="Q535" s="16"/>
      <c r="R535" s="16"/>
      <c r="S535" s="16"/>
      <c r="T535" s="16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</row>
    <row r="536" spans="1:59" ht="15.75" customHeight="1" outlineLevel="2">
      <c r="A536" s="124"/>
      <c r="B536" s="50"/>
      <c r="C536" s="17"/>
      <c r="D536" s="134" t="s">
        <v>258</v>
      </c>
      <c r="E536" s="17" t="s">
        <v>323</v>
      </c>
      <c r="F536" s="131"/>
      <c r="G536" s="131"/>
      <c r="H536" s="131"/>
      <c r="I536" s="131"/>
      <c r="J536" s="131"/>
      <c r="K536" s="131"/>
      <c r="L536" s="131"/>
      <c r="M536" s="16"/>
      <c r="N536" s="16"/>
      <c r="O536" s="16"/>
      <c r="P536" s="16"/>
      <c r="Q536" s="16"/>
      <c r="R536" s="16"/>
      <c r="S536" s="16"/>
      <c r="T536" s="16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</row>
    <row r="537" spans="1:59" ht="15.75" customHeight="1" outlineLevel="2">
      <c r="A537" s="124"/>
      <c r="B537" s="50"/>
      <c r="C537" s="17"/>
      <c r="D537" s="134" t="s">
        <v>259</v>
      </c>
      <c r="E537" s="17" t="s">
        <v>323</v>
      </c>
      <c r="F537" s="131"/>
      <c r="G537" s="131"/>
      <c r="H537" s="131"/>
      <c r="I537" s="131"/>
      <c r="J537" s="131"/>
      <c r="K537" s="131"/>
      <c r="L537" s="131"/>
      <c r="M537" s="16"/>
      <c r="N537" s="16"/>
      <c r="O537" s="16"/>
      <c r="P537" s="16"/>
      <c r="Q537" s="16"/>
      <c r="R537" s="16"/>
      <c r="S537" s="16"/>
      <c r="T537" s="16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</row>
    <row r="538" spans="1:59" ht="15.75" customHeight="1" outlineLevel="2">
      <c r="A538" s="124"/>
      <c r="B538" s="50"/>
      <c r="C538" s="17"/>
      <c r="D538" s="134" t="s">
        <v>260</v>
      </c>
      <c r="E538" s="17" t="s">
        <v>323</v>
      </c>
      <c r="F538" s="131"/>
      <c r="G538" s="131"/>
      <c r="H538" s="131"/>
      <c r="I538" s="131"/>
      <c r="J538" s="131"/>
      <c r="K538" s="131"/>
      <c r="L538" s="131"/>
      <c r="M538" s="16"/>
      <c r="N538" s="16"/>
      <c r="O538" s="16"/>
      <c r="P538" s="16"/>
      <c r="Q538" s="16"/>
      <c r="R538" s="16"/>
      <c r="S538" s="16"/>
      <c r="T538" s="16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</row>
    <row r="539" spans="1:59" ht="15.75" customHeight="1" outlineLevel="2">
      <c r="A539" s="124"/>
      <c r="B539" s="50"/>
      <c r="C539" s="17"/>
      <c r="D539" s="134" t="s">
        <v>261</v>
      </c>
      <c r="E539" s="17" t="s">
        <v>323</v>
      </c>
      <c r="F539" s="131"/>
      <c r="G539" s="131"/>
      <c r="H539" s="131"/>
      <c r="I539" s="131"/>
      <c r="J539" s="131"/>
      <c r="K539" s="131"/>
      <c r="L539" s="131"/>
      <c r="M539" s="16"/>
      <c r="N539" s="16"/>
      <c r="O539" s="16"/>
      <c r="P539" s="16"/>
      <c r="Q539" s="16"/>
      <c r="R539" s="16"/>
      <c r="S539" s="16"/>
      <c r="T539" s="16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</row>
    <row r="540" spans="1:59" ht="15.75" customHeight="1" outlineLevel="1">
      <c r="A540" s="124"/>
      <c r="B540" s="50"/>
      <c r="C540" s="17">
        <v>8</v>
      </c>
      <c r="D540" s="126" t="s">
        <v>262</v>
      </c>
      <c r="E540" s="131" t="s">
        <v>5</v>
      </c>
      <c r="F540" s="131" t="s">
        <v>5</v>
      </c>
      <c r="G540" s="131" t="s">
        <v>5</v>
      </c>
      <c r="H540" s="131" t="s">
        <v>5</v>
      </c>
      <c r="I540" s="131" t="s">
        <v>5</v>
      </c>
      <c r="J540" s="131" t="s">
        <v>5</v>
      </c>
      <c r="K540" s="131" t="s">
        <v>5</v>
      </c>
      <c r="L540" s="131" t="s">
        <v>5</v>
      </c>
      <c r="M540" s="16"/>
      <c r="N540" s="16"/>
      <c r="O540" s="16"/>
      <c r="P540" s="16"/>
      <c r="Q540" s="16"/>
      <c r="R540" s="16"/>
      <c r="S540" s="16"/>
      <c r="T540" s="16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</row>
    <row r="541" spans="1:59" ht="15.75" customHeight="1" outlineLevel="2">
      <c r="A541" s="124"/>
      <c r="B541" s="50"/>
      <c r="C541" s="17"/>
      <c r="D541" s="134" t="s">
        <v>264</v>
      </c>
      <c r="E541" s="17" t="s">
        <v>323</v>
      </c>
      <c r="F541" s="131"/>
      <c r="G541" s="131"/>
      <c r="H541" s="131"/>
      <c r="I541" s="131"/>
      <c r="J541" s="131"/>
      <c r="K541" s="131"/>
      <c r="L541" s="131"/>
      <c r="M541" s="16"/>
      <c r="N541" s="16"/>
      <c r="O541" s="16"/>
      <c r="P541" s="16"/>
      <c r="Q541" s="16"/>
      <c r="R541" s="16"/>
      <c r="S541" s="16"/>
      <c r="T541" s="16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</row>
    <row r="542" spans="1:59" ht="15.75" customHeight="1" outlineLevel="2">
      <c r="A542" s="124"/>
      <c r="B542" s="50"/>
      <c r="C542" s="17"/>
      <c r="D542" s="134" t="s">
        <v>265</v>
      </c>
      <c r="E542" s="17" t="s">
        <v>323</v>
      </c>
      <c r="F542" s="131"/>
      <c r="G542" s="131"/>
      <c r="H542" s="131"/>
      <c r="I542" s="131"/>
      <c r="J542" s="131"/>
      <c r="K542" s="131"/>
      <c r="L542" s="131"/>
      <c r="M542" s="16"/>
      <c r="N542" s="16"/>
      <c r="O542" s="16"/>
      <c r="P542" s="16"/>
      <c r="Q542" s="16"/>
      <c r="R542" s="16"/>
      <c r="S542" s="16"/>
      <c r="T542" s="16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</row>
    <row r="543" spans="1:59" ht="15.75" customHeight="1" outlineLevel="1">
      <c r="A543" s="124"/>
      <c r="B543" s="50"/>
      <c r="C543" s="17">
        <v>9</v>
      </c>
      <c r="D543" s="126" t="s">
        <v>266</v>
      </c>
      <c r="E543" s="17" t="s">
        <v>326</v>
      </c>
      <c r="F543" s="127">
        <v>1585</v>
      </c>
      <c r="G543" s="127">
        <v>1690</v>
      </c>
      <c r="H543" s="127">
        <v>1324</v>
      </c>
      <c r="I543" s="127">
        <v>1715</v>
      </c>
      <c r="J543" s="127">
        <v>2140</v>
      </c>
      <c r="K543" s="127">
        <v>3650</v>
      </c>
      <c r="L543" s="127">
        <v>3850</v>
      </c>
      <c r="M543" s="16"/>
      <c r="N543" s="16"/>
      <c r="O543" s="16"/>
      <c r="P543" s="16"/>
      <c r="Q543" s="16"/>
      <c r="R543" s="16"/>
      <c r="S543" s="16"/>
      <c r="T543" s="16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</row>
    <row r="544" spans="1:59" ht="15.75" customHeight="1" outlineLevel="1">
      <c r="A544" s="124"/>
      <c r="B544" s="50"/>
      <c r="C544" s="17">
        <v>10</v>
      </c>
      <c r="D544" s="126" t="s">
        <v>327</v>
      </c>
      <c r="E544" s="17" t="s">
        <v>270</v>
      </c>
      <c r="F544" s="17" t="s">
        <v>270</v>
      </c>
      <c r="G544" s="17" t="s">
        <v>270</v>
      </c>
      <c r="H544" s="17" t="s">
        <v>270</v>
      </c>
      <c r="I544" s="17" t="s">
        <v>270</v>
      </c>
      <c r="J544" s="17" t="s">
        <v>270</v>
      </c>
      <c r="K544" s="17" t="s">
        <v>270</v>
      </c>
      <c r="L544" s="17" t="s">
        <v>270</v>
      </c>
      <c r="M544" s="16"/>
      <c r="N544" s="16"/>
      <c r="O544" s="16"/>
      <c r="P544" s="16"/>
      <c r="Q544" s="16"/>
      <c r="R544" s="16"/>
      <c r="S544" s="16"/>
      <c r="T544" s="16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</row>
    <row r="545" spans="1:59" ht="16.5" customHeight="1" outlineLevel="1">
      <c r="A545" s="22"/>
      <c r="B545" s="15"/>
      <c r="C545" s="15"/>
      <c r="D545" s="124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</row>
    <row r="546" spans="1:59" ht="16.5" customHeight="1" outlineLevel="1">
      <c r="A546" s="22"/>
      <c r="B546" s="15"/>
      <c r="C546" s="15"/>
      <c r="D546" s="124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</row>
    <row r="547" spans="1:59" ht="16.5" customHeight="1" outlineLevel="1">
      <c r="A547" s="22" t="s">
        <v>341</v>
      </c>
      <c r="B547" s="15"/>
      <c r="C547" s="15" t="s">
        <v>342</v>
      </c>
      <c r="D547" s="124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</row>
    <row r="548" spans="1:59" ht="15.75" customHeight="1" outlineLevel="1">
      <c r="A548" s="124"/>
      <c r="B548" s="16"/>
      <c r="C548" s="60" t="s">
        <v>10</v>
      </c>
      <c r="D548" s="60" t="s">
        <v>12</v>
      </c>
      <c r="E548" s="60" t="s">
        <v>26</v>
      </c>
      <c r="F548" s="60">
        <v>2017</v>
      </c>
      <c r="G548" s="60">
        <v>2018</v>
      </c>
      <c r="H548" s="60">
        <v>2019</v>
      </c>
      <c r="I548" s="60">
        <v>2020</v>
      </c>
      <c r="J548" s="60">
        <v>2021</v>
      </c>
      <c r="K548" s="60">
        <v>2022</v>
      </c>
      <c r="L548" s="60">
        <v>2023</v>
      </c>
      <c r="M548" s="16"/>
      <c r="N548" s="16"/>
      <c r="O548" s="16"/>
      <c r="P548" s="16"/>
      <c r="Q548" s="16"/>
      <c r="R548" s="16"/>
      <c r="S548" s="16"/>
      <c r="T548" s="16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</row>
    <row r="549" spans="1:59" ht="15.75" customHeight="1" outlineLevel="1">
      <c r="A549" s="124"/>
      <c r="B549" s="50"/>
      <c r="C549" s="17">
        <v>1</v>
      </c>
      <c r="D549" s="126" t="s">
        <v>227</v>
      </c>
      <c r="E549" s="17" t="s">
        <v>320</v>
      </c>
      <c r="F549" s="127">
        <v>2.2000000000000002</v>
      </c>
      <c r="G549" s="127">
        <v>2.5</v>
      </c>
      <c r="H549" s="127">
        <v>2.78</v>
      </c>
      <c r="I549" s="127">
        <v>2.5</v>
      </c>
      <c r="J549" s="127">
        <v>3.8</v>
      </c>
      <c r="K549" s="127">
        <v>5.6</v>
      </c>
      <c r="L549" s="127">
        <v>7.42</v>
      </c>
      <c r="M549" s="16"/>
      <c r="N549" s="16"/>
      <c r="O549" s="16"/>
      <c r="P549" s="16"/>
      <c r="Q549" s="16"/>
      <c r="R549" s="16"/>
      <c r="S549" s="16"/>
      <c r="T549" s="16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</row>
    <row r="550" spans="1:59" ht="15.75" customHeight="1" outlineLevel="1">
      <c r="A550" s="124"/>
      <c r="B550" s="50"/>
      <c r="C550" s="17">
        <v>2</v>
      </c>
      <c r="D550" s="126" t="s">
        <v>230</v>
      </c>
      <c r="E550" s="17" t="s">
        <v>343</v>
      </c>
      <c r="F550" s="131"/>
      <c r="G550" s="131"/>
      <c r="H550" s="131"/>
      <c r="I550" s="131"/>
      <c r="J550" s="127"/>
      <c r="K550" s="127"/>
      <c r="L550" s="131"/>
      <c r="M550" s="16"/>
      <c r="N550" s="16"/>
      <c r="O550" s="16"/>
      <c r="P550" s="16"/>
      <c r="Q550" s="16"/>
      <c r="R550" s="16"/>
      <c r="S550" s="16"/>
      <c r="T550" s="16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</row>
    <row r="551" spans="1:59" ht="15.75" customHeight="1" outlineLevel="1">
      <c r="A551" s="124"/>
      <c r="B551" s="50"/>
      <c r="C551" s="17">
        <v>4</v>
      </c>
      <c r="D551" s="126" t="s">
        <v>233</v>
      </c>
      <c r="E551" s="131" t="s">
        <v>5</v>
      </c>
      <c r="F551" s="131" t="s">
        <v>5</v>
      </c>
      <c r="G551" s="131" t="s">
        <v>5</v>
      </c>
      <c r="H551" s="131" t="s">
        <v>5</v>
      </c>
      <c r="I551" s="131" t="s">
        <v>5</v>
      </c>
      <c r="J551" s="131" t="s">
        <v>5</v>
      </c>
      <c r="K551" s="131" t="s">
        <v>5</v>
      </c>
      <c r="L551" s="131" t="s">
        <v>5</v>
      </c>
      <c r="M551" s="16"/>
      <c r="N551" s="16"/>
      <c r="O551" s="16"/>
      <c r="P551" s="16"/>
      <c r="Q551" s="16"/>
      <c r="R551" s="16"/>
      <c r="S551" s="16"/>
      <c r="T551" s="16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</row>
    <row r="552" spans="1:59" ht="15.75" customHeight="1" outlineLevel="2">
      <c r="A552" s="124"/>
      <c r="B552" s="50"/>
      <c r="C552" s="17"/>
      <c r="D552" s="134" t="s">
        <v>235</v>
      </c>
      <c r="E552" s="17" t="s">
        <v>324</v>
      </c>
      <c r="F552" s="635">
        <v>1247</v>
      </c>
      <c r="G552" s="635">
        <v>1250</v>
      </c>
      <c r="H552" s="635">
        <v>1400</v>
      </c>
      <c r="I552" s="635">
        <v>1350</v>
      </c>
      <c r="J552" s="635">
        <v>1370</v>
      </c>
      <c r="K552" s="635">
        <v>1850</v>
      </c>
      <c r="L552" s="635">
        <v>2250</v>
      </c>
      <c r="M552" s="16"/>
      <c r="N552" s="16"/>
      <c r="O552" s="16"/>
      <c r="P552" s="16"/>
      <c r="Q552" s="16"/>
      <c r="R552" s="16"/>
      <c r="S552" s="16"/>
      <c r="T552" s="16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</row>
    <row r="553" spans="1:59" ht="15.75" customHeight="1" outlineLevel="2">
      <c r="A553" s="124"/>
      <c r="B553" s="50"/>
      <c r="C553" s="17"/>
      <c r="D553" s="134" t="s">
        <v>237</v>
      </c>
      <c r="E553" s="17" t="s">
        <v>323</v>
      </c>
      <c r="F553" s="637"/>
      <c r="G553" s="637"/>
      <c r="H553" s="637"/>
      <c r="I553" s="637"/>
      <c r="J553" s="637"/>
      <c r="K553" s="637"/>
      <c r="L553" s="637"/>
      <c r="M553" s="16"/>
      <c r="N553" s="16"/>
      <c r="O553" s="16"/>
      <c r="P553" s="16"/>
      <c r="Q553" s="16"/>
      <c r="R553" s="16"/>
      <c r="S553" s="16"/>
      <c r="T553" s="16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</row>
    <row r="554" spans="1:59" ht="15.75" customHeight="1" outlineLevel="2">
      <c r="A554" s="124"/>
      <c r="B554" s="50"/>
      <c r="C554" s="17"/>
      <c r="D554" s="134" t="s">
        <v>238</v>
      </c>
      <c r="E554" s="17" t="s">
        <v>323</v>
      </c>
      <c r="F554" s="131"/>
      <c r="G554" s="131"/>
      <c r="H554" s="131"/>
      <c r="I554" s="131"/>
      <c r="J554" s="131"/>
      <c r="K554" s="131"/>
      <c r="L554" s="131"/>
      <c r="M554" s="16"/>
      <c r="N554" s="16"/>
      <c r="O554" s="16"/>
      <c r="P554" s="16"/>
      <c r="Q554" s="16"/>
      <c r="R554" s="16"/>
      <c r="S554" s="16"/>
      <c r="T554" s="16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</row>
    <row r="555" spans="1:59" ht="15.75" customHeight="1" outlineLevel="2">
      <c r="A555" s="124"/>
      <c r="B555" s="50"/>
      <c r="C555" s="17"/>
      <c r="D555" s="134" t="s">
        <v>239</v>
      </c>
      <c r="E555" s="17" t="s">
        <v>323</v>
      </c>
      <c r="F555" s="131"/>
      <c r="G555" s="131"/>
      <c r="H555" s="131"/>
      <c r="I555" s="131"/>
      <c r="J555" s="131"/>
      <c r="K555" s="131"/>
      <c r="L555" s="131"/>
      <c r="M555" s="16"/>
      <c r="N555" s="16"/>
      <c r="O555" s="16"/>
      <c r="P555" s="16"/>
      <c r="Q555" s="16"/>
      <c r="R555" s="16"/>
      <c r="S555" s="16"/>
      <c r="T555" s="16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</row>
    <row r="556" spans="1:59" ht="15.75" customHeight="1" outlineLevel="2">
      <c r="A556" s="124"/>
      <c r="B556" s="50"/>
      <c r="C556" s="17"/>
      <c r="D556" s="134" t="s">
        <v>240</v>
      </c>
      <c r="E556" s="17" t="s">
        <v>323</v>
      </c>
      <c r="F556" s="131"/>
      <c r="G556" s="131"/>
      <c r="H556" s="131"/>
      <c r="I556" s="131"/>
      <c r="J556" s="131"/>
      <c r="K556" s="131"/>
      <c r="L556" s="131"/>
      <c r="M556" s="16"/>
      <c r="N556" s="16"/>
      <c r="O556" s="16"/>
      <c r="P556" s="16"/>
      <c r="Q556" s="16"/>
      <c r="R556" s="16"/>
      <c r="S556" s="16"/>
      <c r="T556" s="16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</row>
    <row r="557" spans="1:59" ht="15.75" customHeight="1" outlineLevel="2">
      <c r="A557" s="124"/>
      <c r="B557" s="50"/>
      <c r="C557" s="17"/>
      <c r="D557" s="134" t="s">
        <v>241</v>
      </c>
      <c r="E557" s="17" t="s">
        <v>323</v>
      </c>
      <c r="F557" s="131"/>
      <c r="G557" s="131"/>
      <c r="H557" s="131"/>
      <c r="I557" s="131"/>
      <c r="J557" s="131"/>
      <c r="K557" s="131"/>
      <c r="L557" s="131"/>
      <c r="M557" s="16"/>
      <c r="N557" s="16"/>
      <c r="O557" s="16"/>
      <c r="P557" s="16"/>
      <c r="Q557" s="16"/>
      <c r="R557" s="16"/>
      <c r="S557" s="16"/>
      <c r="T557" s="16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</row>
    <row r="558" spans="1:59" ht="15.75" customHeight="1" outlineLevel="2">
      <c r="A558" s="124"/>
      <c r="B558" s="50"/>
      <c r="C558" s="17"/>
      <c r="D558" s="134" t="s">
        <v>242</v>
      </c>
      <c r="E558" s="17" t="s">
        <v>323</v>
      </c>
      <c r="F558" s="131"/>
      <c r="G558" s="131"/>
      <c r="H558" s="131"/>
      <c r="I558" s="131"/>
      <c r="J558" s="131"/>
      <c r="K558" s="131"/>
      <c r="L558" s="131"/>
      <c r="M558" s="16"/>
      <c r="N558" s="16"/>
      <c r="O558" s="16"/>
      <c r="P558" s="16"/>
      <c r="Q558" s="16"/>
      <c r="R558" s="16"/>
      <c r="S558" s="16"/>
      <c r="T558" s="16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</row>
    <row r="559" spans="1:59" ht="15.75" customHeight="1" outlineLevel="2">
      <c r="A559" s="124"/>
      <c r="B559" s="50"/>
      <c r="C559" s="17"/>
      <c r="D559" s="134" t="s">
        <v>243</v>
      </c>
      <c r="E559" s="17" t="s">
        <v>323</v>
      </c>
      <c r="F559" s="131"/>
      <c r="G559" s="131"/>
      <c r="H559" s="131"/>
      <c r="I559" s="131"/>
      <c r="J559" s="131"/>
      <c r="K559" s="131"/>
      <c r="L559" s="131"/>
      <c r="M559" s="16"/>
      <c r="N559" s="16"/>
      <c r="O559" s="16"/>
      <c r="P559" s="16"/>
      <c r="Q559" s="16"/>
      <c r="R559" s="16"/>
      <c r="S559" s="16"/>
      <c r="T559" s="16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</row>
    <row r="560" spans="1:59" ht="15.75" customHeight="1" outlineLevel="2">
      <c r="A560" s="124"/>
      <c r="B560" s="50"/>
      <c r="C560" s="17"/>
      <c r="D560" s="134" t="s">
        <v>244</v>
      </c>
      <c r="E560" s="17" t="s">
        <v>323</v>
      </c>
      <c r="F560" s="131"/>
      <c r="G560" s="131"/>
      <c r="H560" s="131"/>
      <c r="I560" s="131"/>
      <c r="J560" s="131"/>
      <c r="K560" s="131"/>
      <c r="L560" s="131"/>
      <c r="M560" s="16"/>
      <c r="N560" s="16"/>
      <c r="O560" s="16"/>
      <c r="P560" s="16"/>
      <c r="Q560" s="16"/>
      <c r="R560" s="16"/>
      <c r="S560" s="16"/>
      <c r="T560" s="16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</row>
    <row r="561" spans="1:59" ht="15.75" customHeight="1" outlineLevel="1">
      <c r="A561" s="124"/>
      <c r="B561" s="50"/>
      <c r="C561" s="17">
        <v>5</v>
      </c>
      <c r="D561" s="126" t="s">
        <v>248</v>
      </c>
      <c r="E561" s="131" t="s">
        <v>5</v>
      </c>
      <c r="F561" s="131" t="s">
        <v>5</v>
      </c>
      <c r="G561" s="131" t="s">
        <v>5</v>
      </c>
      <c r="H561" s="131" t="s">
        <v>5</v>
      </c>
      <c r="I561" s="131" t="s">
        <v>5</v>
      </c>
      <c r="J561" s="131" t="s">
        <v>5</v>
      </c>
      <c r="K561" s="131" t="s">
        <v>5</v>
      </c>
      <c r="L561" s="131" t="s">
        <v>5</v>
      </c>
      <c r="M561" s="16"/>
      <c r="N561" s="16"/>
      <c r="O561" s="16"/>
      <c r="P561" s="16"/>
      <c r="Q561" s="16"/>
      <c r="R561" s="16"/>
      <c r="S561" s="16"/>
      <c r="T561" s="16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</row>
    <row r="562" spans="1:59" ht="15.75" customHeight="1" outlineLevel="2">
      <c r="A562" s="124"/>
      <c r="B562" s="50"/>
      <c r="C562" s="17"/>
      <c r="D562" s="134" t="s">
        <v>250</v>
      </c>
      <c r="E562" s="17" t="s">
        <v>323</v>
      </c>
      <c r="F562" s="131"/>
      <c r="G562" s="131"/>
      <c r="H562" s="131"/>
      <c r="I562" s="131"/>
      <c r="J562" s="131"/>
      <c r="K562" s="131"/>
      <c r="L562" s="131"/>
      <c r="M562" s="16"/>
      <c r="N562" s="16"/>
      <c r="O562" s="16"/>
      <c r="P562" s="16"/>
      <c r="Q562" s="16"/>
      <c r="R562" s="16"/>
      <c r="S562" s="16"/>
      <c r="T562" s="16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</row>
    <row r="563" spans="1:59" ht="15.75" customHeight="1" outlineLevel="2">
      <c r="A563" s="124"/>
      <c r="B563" s="50"/>
      <c r="C563" s="17"/>
      <c r="D563" s="134" t="s">
        <v>251</v>
      </c>
      <c r="E563" s="17" t="s">
        <v>323</v>
      </c>
      <c r="F563" s="131"/>
      <c r="G563" s="131"/>
      <c r="H563" s="131"/>
      <c r="I563" s="131"/>
      <c r="J563" s="131"/>
      <c r="K563" s="131"/>
      <c r="L563" s="131"/>
      <c r="M563" s="16"/>
      <c r="N563" s="16"/>
      <c r="O563" s="16"/>
      <c r="P563" s="16"/>
      <c r="Q563" s="16"/>
      <c r="R563" s="16"/>
      <c r="S563" s="16"/>
      <c r="T563" s="16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</row>
    <row r="564" spans="1:59" ht="15.75" customHeight="1" outlineLevel="2">
      <c r="A564" s="124"/>
      <c r="B564" s="50"/>
      <c r="C564" s="17"/>
      <c r="D564" s="134" t="s">
        <v>252</v>
      </c>
      <c r="E564" s="17" t="s">
        <v>323</v>
      </c>
      <c r="F564" s="131"/>
      <c r="G564" s="131"/>
      <c r="H564" s="131"/>
      <c r="I564" s="131"/>
      <c r="J564" s="131"/>
      <c r="K564" s="131"/>
      <c r="L564" s="131"/>
      <c r="M564" s="16"/>
      <c r="N564" s="16"/>
      <c r="O564" s="16"/>
      <c r="P564" s="16"/>
      <c r="Q564" s="16"/>
      <c r="R564" s="16"/>
      <c r="S564" s="16"/>
      <c r="T564" s="16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</row>
    <row r="565" spans="1:59" ht="15.75" customHeight="1" outlineLevel="2">
      <c r="A565" s="124"/>
      <c r="B565" s="50"/>
      <c r="C565" s="17"/>
      <c r="D565" s="134" t="s">
        <v>253</v>
      </c>
      <c r="E565" s="17" t="s">
        <v>323</v>
      </c>
      <c r="F565" s="131"/>
      <c r="G565" s="131"/>
      <c r="H565" s="131"/>
      <c r="I565" s="131"/>
      <c r="J565" s="131"/>
      <c r="K565" s="131"/>
      <c r="L565" s="131"/>
      <c r="M565" s="16"/>
      <c r="N565" s="16"/>
      <c r="O565" s="16"/>
      <c r="P565" s="16"/>
      <c r="Q565" s="16"/>
      <c r="R565" s="16"/>
      <c r="S565" s="16"/>
      <c r="T565" s="16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</row>
    <row r="566" spans="1:59" ht="15.75" customHeight="1" outlineLevel="1">
      <c r="A566" s="124"/>
      <c r="B566" s="50"/>
      <c r="C566" s="17">
        <v>7</v>
      </c>
      <c r="D566" s="126" t="s">
        <v>254</v>
      </c>
      <c r="E566" s="131" t="s">
        <v>5</v>
      </c>
      <c r="F566" s="131" t="s">
        <v>5</v>
      </c>
      <c r="G566" s="131" t="s">
        <v>5</v>
      </c>
      <c r="H566" s="131" t="s">
        <v>5</v>
      </c>
      <c r="I566" s="131" t="s">
        <v>5</v>
      </c>
      <c r="J566" s="131" t="s">
        <v>5</v>
      </c>
      <c r="K566" s="131" t="s">
        <v>5</v>
      </c>
      <c r="L566" s="131" t="s">
        <v>5</v>
      </c>
      <c r="M566" s="16"/>
      <c r="N566" s="16"/>
      <c r="O566" s="16"/>
      <c r="P566" s="16"/>
      <c r="Q566" s="16"/>
      <c r="R566" s="16"/>
      <c r="S566" s="16"/>
      <c r="T566" s="16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</row>
    <row r="567" spans="1:59" ht="15.75" customHeight="1" outlineLevel="2">
      <c r="A567" s="124"/>
      <c r="B567" s="50"/>
      <c r="C567" s="17"/>
      <c r="D567" s="134" t="s">
        <v>256</v>
      </c>
      <c r="E567" s="17" t="s">
        <v>323</v>
      </c>
      <c r="F567" s="131"/>
      <c r="G567" s="131"/>
      <c r="H567" s="131"/>
      <c r="I567" s="131"/>
      <c r="J567" s="131"/>
      <c r="K567" s="131"/>
      <c r="L567" s="131"/>
      <c r="M567" s="16"/>
      <c r="N567" s="16"/>
      <c r="O567" s="16"/>
      <c r="P567" s="16"/>
      <c r="Q567" s="16"/>
      <c r="R567" s="16"/>
      <c r="S567" s="16"/>
      <c r="T567" s="16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</row>
    <row r="568" spans="1:59" ht="15.75" customHeight="1" outlineLevel="2">
      <c r="A568" s="124"/>
      <c r="B568" s="50"/>
      <c r="C568" s="17"/>
      <c r="D568" s="134" t="s">
        <v>257</v>
      </c>
      <c r="E568" s="17" t="s">
        <v>323</v>
      </c>
      <c r="F568" s="131"/>
      <c r="G568" s="131"/>
      <c r="H568" s="131"/>
      <c r="I568" s="131"/>
      <c r="J568" s="131"/>
      <c r="K568" s="131"/>
      <c r="L568" s="131"/>
      <c r="M568" s="16"/>
      <c r="N568" s="16"/>
      <c r="O568" s="16"/>
      <c r="P568" s="16"/>
      <c r="Q568" s="16"/>
      <c r="R568" s="16"/>
      <c r="S568" s="16"/>
      <c r="T568" s="16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</row>
    <row r="569" spans="1:59" ht="15.75" customHeight="1" outlineLevel="2">
      <c r="A569" s="124"/>
      <c r="B569" s="50"/>
      <c r="C569" s="17"/>
      <c r="D569" s="134" t="s">
        <v>258</v>
      </c>
      <c r="E569" s="17" t="s">
        <v>323</v>
      </c>
      <c r="F569" s="131"/>
      <c r="G569" s="131"/>
      <c r="H569" s="131"/>
      <c r="I569" s="131"/>
      <c r="J569" s="131"/>
      <c r="K569" s="131"/>
      <c r="L569" s="131"/>
      <c r="M569" s="16"/>
      <c r="N569" s="16"/>
      <c r="O569" s="16"/>
      <c r="P569" s="16"/>
      <c r="Q569" s="16"/>
      <c r="R569" s="16"/>
      <c r="S569" s="16"/>
      <c r="T569" s="16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</row>
    <row r="570" spans="1:59" ht="15.75" customHeight="1" outlineLevel="2">
      <c r="A570" s="124"/>
      <c r="B570" s="50"/>
      <c r="C570" s="17"/>
      <c r="D570" s="134" t="s">
        <v>259</v>
      </c>
      <c r="E570" s="17" t="s">
        <v>323</v>
      </c>
      <c r="F570" s="131"/>
      <c r="G570" s="131"/>
      <c r="H570" s="131"/>
      <c r="I570" s="131"/>
      <c r="J570" s="131"/>
      <c r="K570" s="131"/>
      <c r="L570" s="131"/>
      <c r="M570" s="16"/>
      <c r="N570" s="16"/>
      <c r="O570" s="16"/>
      <c r="P570" s="16"/>
      <c r="Q570" s="16"/>
      <c r="R570" s="16"/>
      <c r="S570" s="16"/>
      <c r="T570" s="16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</row>
    <row r="571" spans="1:59" ht="15.75" customHeight="1" outlineLevel="2">
      <c r="A571" s="124"/>
      <c r="B571" s="50"/>
      <c r="C571" s="17"/>
      <c r="D571" s="134" t="s">
        <v>260</v>
      </c>
      <c r="E571" s="17" t="s">
        <v>323</v>
      </c>
      <c r="F571" s="131"/>
      <c r="G571" s="131"/>
      <c r="H571" s="131"/>
      <c r="I571" s="131"/>
      <c r="J571" s="131"/>
      <c r="K571" s="131"/>
      <c r="L571" s="131"/>
      <c r="M571" s="16"/>
      <c r="N571" s="16"/>
      <c r="O571" s="16"/>
      <c r="P571" s="16"/>
      <c r="Q571" s="16"/>
      <c r="R571" s="16"/>
      <c r="S571" s="16"/>
      <c r="T571" s="16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</row>
    <row r="572" spans="1:59" ht="15.75" customHeight="1" outlineLevel="2">
      <c r="A572" s="124"/>
      <c r="B572" s="50"/>
      <c r="C572" s="17"/>
      <c r="D572" s="134" t="s">
        <v>261</v>
      </c>
      <c r="E572" s="17" t="s">
        <v>323</v>
      </c>
      <c r="F572" s="131"/>
      <c r="G572" s="131"/>
      <c r="H572" s="131"/>
      <c r="I572" s="131"/>
      <c r="J572" s="131"/>
      <c r="K572" s="131"/>
      <c r="L572" s="131"/>
      <c r="M572" s="16"/>
      <c r="N572" s="16"/>
      <c r="O572" s="16"/>
      <c r="P572" s="16"/>
      <c r="Q572" s="16"/>
      <c r="R572" s="16"/>
      <c r="S572" s="16"/>
      <c r="T572" s="16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</row>
    <row r="573" spans="1:59" ht="15.75" customHeight="1" outlineLevel="1">
      <c r="A573" s="124"/>
      <c r="B573" s="50"/>
      <c r="C573" s="17">
        <v>8</v>
      </c>
      <c r="D573" s="126" t="s">
        <v>262</v>
      </c>
      <c r="E573" s="131" t="s">
        <v>5</v>
      </c>
      <c r="F573" s="131" t="s">
        <v>5</v>
      </c>
      <c r="G573" s="131" t="s">
        <v>5</v>
      </c>
      <c r="H573" s="131" t="s">
        <v>5</v>
      </c>
      <c r="I573" s="131" t="s">
        <v>5</v>
      </c>
      <c r="J573" s="131" t="s">
        <v>5</v>
      </c>
      <c r="K573" s="131" t="s">
        <v>5</v>
      </c>
      <c r="L573" s="131" t="s">
        <v>5</v>
      </c>
      <c r="M573" s="16"/>
      <c r="N573" s="16"/>
      <c r="O573" s="16"/>
      <c r="P573" s="16"/>
      <c r="Q573" s="16"/>
      <c r="R573" s="16"/>
      <c r="S573" s="16"/>
      <c r="T573" s="16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</row>
    <row r="574" spans="1:59" ht="15.75" customHeight="1" outlineLevel="2">
      <c r="A574" s="124"/>
      <c r="B574" s="50"/>
      <c r="C574" s="17"/>
      <c r="D574" s="134" t="s">
        <v>264</v>
      </c>
      <c r="E574" s="17" t="s">
        <v>323</v>
      </c>
      <c r="F574" s="131"/>
      <c r="G574" s="131"/>
      <c r="H574" s="131"/>
      <c r="I574" s="131"/>
      <c r="J574" s="131"/>
      <c r="K574" s="131"/>
      <c r="L574" s="131"/>
      <c r="M574" s="16"/>
      <c r="N574" s="16"/>
      <c r="O574" s="16"/>
      <c r="P574" s="16"/>
      <c r="Q574" s="16"/>
      <c r="R574" s="16"/>
      <c r="S574" s="16"/>
      <c r="T574" s="16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</row>
    <row r="575" spans="1:59" ht="15.75" customHeight="1" outlineLevel="2">
      <c r="A575" s="124"/>
      <c r="B575" s="50"/>
      <c r="C575" s="17"/>
      <c r="D575" s="134" t="s">
        <v>265</v>
      </c>
      <c r="E575" s="17" t="s">
        <v>323</v>
      </c>
      <c r="F575" s="131"/>
      <c r="G575" s="131"/>
      <c r="H575" s="131"/>
      <c r="I575" s="131"/>
      <c r="J575" s="131"/>
      <c r="K575" s="131"/>
      <c r="L575" s="131"/>
      <c r="M575" s="16"/>
      <c r="N575" s="16"/>
      <c r="O575" s="16"/>
      <c r="P575" s="16"/>
      <c r="Q575" s="16"/>
      <c r="R575" s="16"/>
      <c r="S575" s="16"/>
      <c r="T575" s="16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</row>
    <row r="576" spans="1:59" ht="15.75" customHeight="1" outlineLevel="1">
      <c r="A576" s="124"/>
      <c r="B576" s="50"/>
      <c r="C576" s="17">
        <v>9</v>
      </c>
      <c r="D576" s="126" t="s">
        <v>266</v>
      </c>
      <c r="E576" s="17" t="s">
        <v>326</v>
      </c>
      <c r="F576" s="127">
        <v>1436</v>
      </c>
      <c r="G576" s="127">
        <v>1687</v>
      </c>
      <c r="H576" s="127">
        <v>1619</v>
      </c>
      <c r="I576" s="127">
        <v>1558</v>
      </c>
      <c r="J576" s="127">
        <v>2225</v>
      </c>
      <c r="K576" s="127">
        <v>3672</v>
      </c>
      <c r="L576" s="127">
        <v>3800</v>
      </c>
      <c r="M576" s="16"/>
      <c r="N576" s="16"/>
      <c r="O576" s="16"/>
      <c r="P576" s="16"/>
      <c r="Q576" s="16"/>
      <c r="R576" s="16"/>
      <c r="S576" s="16"/>
      <c r="T576" s="16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</row>
    <row r="577" spans="1:59" ht="15.75" customHeight="1" outlineLevel="1">
      <c r="A577" s="124"/>
      <c r="B577" s="50"/>
      <c r="C577" s="17">
        <v>10</v>
      </c>
      <c r="D577" s="126" t="s">
        <v>327</v>
      </c>
      <c r="E577" s="17" t="s">
        <v>270</v>
      </c>
      <c r="F577" s="17" t="s">
        <v>270</v>
      </c>
      <c r="G577" s="17" t="s">
        <v>270</v>
      </c>
      <c r="H577" s="17" t="s">
        <v>270</v>
      </c>
      <c r="I577" s="17" t="s">
        <v>270</v>
      </c>
      <c r="J577" s="17" t="s">
        <v>270</v>
      </c>
      <c r="K577" s="17" t="s">
        <v>270</v>
      </c>
      <c r="L577" s="17" t="s">
        <v>270</v>
      </c>
      <c r="M577" s="16"/>
      <c r="N577" s="16"/>
      <c r="O577" s="16"/>
      <c r="P577" s="16"/>
      <c r="Q577" s="16"/>
      <c r="R577" s="16"/>
      <c r="S577" s="16"/>
      <c r="T577" s="16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</row>
    <row r="578" spans="1:59" ht="15.75" customHeight="1" outlineLevel="1">
      <c r="A578" s="124"/>
      <c r="B578" s="50"/>
      <c r="C578" s="50"/>
      <c r="D578" s="65"/>
      <c r="E578" s="50"/>
      <c r="F578" s="174"/>
      <c r="G578" s="174"/>
      <c r="H578" s="174"/>
      <c r="I578" s="174"/>
      <c r="J578" s="174"/>
      <c r="K578" s="174"/>
      <c r="L578" s="174"/>
      <c r="M578" s="174"/>
      <c r="N578" s="174"/>
      <c r="O578" s="174"/>
      <c r="P578" s="174"/>
      <c r="Q578" s="174"/>
      <c r="R578" s="174"/>
      <c r="S578" s="174"/>
      <c r="T578" s="17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</row>
    <row r="579" spans="1:59" ht="15.75" customHeight="1" outlineLevel="1">
      <c r="A579" s="124"/>
      <c r="B579" s="50"/>
      <c r="C579" s="50"/>
      <c r="D579" s="65"/>
      <c r="E579" s="50"/>
      <c r="F579" s="174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</row>
    <row r="580" spans="1:59" ht="15.75" customHeight="1" outlineLevel="1">
      <c r="A580" s="124"/>
      <c r="B580" s="50"/>
      <c r="C580" s="50"/>
      <c r="D580" s="15" t="s">
        <v>344</v>
      </c>
      <c r="E580" s="50"/>
      <c r="F580" s="174"/>
      <c r="G580" s="174"/>
      <c r="H580" s="174"/>
      <c r="I580" s="174"/>
      <c r="J580" s="174"/>
      <c r="K580" s="174"/>
      <c r="L580" s="174"/>
      <c r="M580" s="174"/>
      <c r="N580" s="174"/>
      <c r="O580" s="174"/>
      <c r="P580" s="174"/>
      <c r="Q580" s="174"/>
      <c r="R580" s="174"/>
      <c r="S580" s="174"/>
      <c r="T580" s="17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</row>
    <row r="581" spans="1:59" ht="15.75" customHeight="1" outlineLevel="1">
      <c r="A581" s="124"/>
      <c r="B581" s="50"/>
      <c r="C581" s="60" t="s">
        <v>10</v>
      </c>
      <c r="D581" s="60" t="s">
        <v>12</v>
      </c>
      <c r="E581" s="60" t="s">
        <v>26</v>
      </c>
      <c r="F581" s="60">
        <v>2017</v>
      </c>
      <c r="G581" s="60">
        <v>2018</v>
      </c>
      <c r="H581" s="60">
        <v>2019</v>
      </c>
      <c r="I581" s="60">
        <v>2020</v>
      </c>
      <c r="J581" s="60">
        <v>2021</v>
      </c>
      <c r="K581" s="60">
        <v>2022</v>
      </c>
      <c r="L581" s="60">
        <v>2023</v>
      </c>
      <c r="M581" s="174"/>
      <c r="N581" s="174"/>
      <c r="O581" s="174"/>
      <c r="P581" s="174"/>
      <c r="Q581" s="174"/>
      <c r="R581" s="174"/>
      <c r="S581" s="174"/>
      <c r="T581" s="17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</row>
    <row r="582" spans="1:59" ht="15.75" customHeight="1" outlineLevel="1">
      <c r="A582" s="124"/>
      <c r="B582" s="50"/>
      <c r="C582" s="17">
        <v>1</v>
      </c>
      <c r="D582" s="126" t="s">
        <v>227</v>
      </c>
      <c r="E582" s="17" t="s">
        <v>345</v>
      </c>
      <c r="F582" s="178">
        <f t="shared" ref="F582:L582" si="21">F97*F342+F131*F378+F165*F413+F199*F450+F234*F483+F269*F516+F306*F549</f>
        <v>3052.5257999999999</v>
      </c>
      <c r="G582" s="178">
        <f t="shared" si="21"/>
        <v>3263.3454000000002</v>
      </c>
      <c r="H582" s="178">
        <f t="shared" si="21"/>
        <v>3365.0649699999999</v>
      </c>
      <c r="I582" s="178">
        <f t="shared" si="21"/>
        <v>2760.8354899999999</v>
      </c>
      <c r="J582" s="178">
        <f t="shared" si="21"/>
        <v>4921.0601499999993</v>
      </c>
      <c r="K582" s="178">
        <f t="shared" si="21"/>
        <v>6460.8015899999991</v>
      </c>
      <c r="L582" s="178">
        <f t="shared" si="21"/>
        <v>5476.3803699999989</v>
      </c>
      <c r="M582" s="174"/>
      <c r="N582" s="174"/>
      <c r="O582" s="174"/>
      <c r="P582" s="174"/>
      <c r="Q582" s="174"/>
      <c r="R582" s="174"/>
      <c r="S582" s="174"/>
      <c r="T582" s="17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</row>
    <row r="583" spans="1:59" ht="15.75" customHeight="1" outlineLevel="1">
      <c r="A583" s="124"/>
      <c r="B583" s="50"/>
      <c r="C583" s="17">
        <v>2</v>
      </c>
      <c r="D583" s="126" t="s">
        <v>230</v>
      </c>
      <c r="E583" s="17" t="s">
        <v>345</v>
      </c>
      <c r="F583" s="178">
        <f t="shared" ref="F583:L583" si="22">F98*F343+F132*F379+F166*F414+F200*F451+F235*F484+F270*F517+F307*F550</f>
        <v>456.08484000000004</v>
      </c>
      <c r="G583" s="178">
        <f t="shared" si="22"/>
        <v>498.68119999999999</v>
      </c>
      <c r="H583" s="178">
        <f t="shared" si="22"/>
        <v>335.00828799999999</v>
      </c>
      <c r="I583" s="178">
        <f t="shared" si="22"/>
        <v>262.93106</v>
      </c>
      <c r="J583" s="178">
        <f t="shared" si="22"/>
        <v>346.70650999999998</v>
      </c>
      <c r="K583" s="178">
        <f t="shared" si="22"/>
        <v>330.61116000000004</v>
      </c>
      <c r="L583" s="178">
        <f t="shared" si="22"/>
        <v>286.43348000000003</v>
      </c>
      <c r="M583" s="174"/>
      <c r="N583" s="174"/>
      <c r="O583" s="174"/>
      <c r="P583" s="174"/>
      <c r="Q583" s="174"/>
      <c r="R583" s="174"/>
      <c r="S583" s="174"/>
      <c r="T583" s="17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</row>
    <row r="584" spans="1:59" ht="15.75" customHeight="1" outlineLevel="1">
      <c r="A584" s="124"/>
      <c r="B584" s="50"/>
      <c r="C584" s="17">
        <v>3</v>
      </c>
      <c r="D584" s="134" t="s">
        <v>235</v>
      </c>
      <c r="E584" s="17" t="s">
        <v>345</v>
      </c>
      <c r="F584" s="131">
        <f t="shared" ref="F584:L584" si="23">F109*F355+F143*F382+F177*F417+F202*F453+F237*F486+F272*F519+F309*F552</f>
        <v>487.10466136729224</v>
      </c>
      <c r="G584" s="131">
        <f t="shared" si="23"/>
        <v>497.63453934731422</v>
      </c>
      <c r="H584" s="131">
        <f t="shared" si="23"/>
        <v>519.04728787311979</v>
      </c>
      <c r="I584" s="131">
        <f t="shared" si="23"/>
        <v>473.29479685257206</v>
      </c>
      <c r="J584" s="131">
        <f t="shared" si="23"/>
        <v>524.41011845785738</v>
      </c>
      <c r="K584" s="131">
        <f t="shared" si="23"/>
        <v>569.255</v>
      </c>
      <c r="L584" s="131">
        <f t="shared" si="23"/>
        <v>691.07</v>
      </c>
      <c r="M584" s="174"/>
      <c r="N584" s="174"/>
      <c r="O584" s="174"/>
      <c r="P584" s="174"/>
      <c r="Q584" s="174"/>
      <c r="R584" s="174"/>
      <c r="S584" s="174"/>
      <c r="T584" s="17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</row>
    <row r="585" spans="1:59" ht="15.75" customHeight="1" outlineLevel="1">
      <c r="A585" s="124"/>
      <c r="B585" s="50"/>
      <c r="C585" s="17">
        <v>4</v>
      </c>
      <c r="D585" s="134" t="s">
        <v>239</v>
      </c>
      <c r="E585" s="17" t="s">
        <v>345</v>
      </c>
      <c r="F585" s="131">
        <f t="shared" ref="F585:L585" si="24">F262*F489</f>
        <v>18939.836496350366</v>
      </c>
      <c r="G585" s="131">
        <f t="shared" si="24"/>
        <v>19281.02189781022</v>
      </c>
      <c r="H585" s="131">
        <f t="shared" si="24"/>
        <v>20969.343065693432</v>
      </c>
      <c r="I585" s="131">
        <f t="shared" si="24"/>
        <v>20007.59124087591</v>
      </c>
      <c r="J585" s="131">
        <f t="shared" si="24"/>
        <v>20304</v>
      </c>
      <c r="K585" s="131">
        <f t="shared" si="24"/>
        <v>49894.714999999997</v>
      </c>
      <c r="L585" s="131">
        <f t="shared" si="24"/>
        <v>121984</v>
      </c>
      <c r="M585" s="174"/>
      <c r="N585" s="174"/>
      <c r="O585" s="174"/>
      <c r="P585" s="174"/>
      <c r="Q585" s="174"/>
      <c r="R585" s="174"/>
      <c r="S585" s="174"/>
      <c r="T585" s="17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</row>
    <row r="586" spans="1:59" ht="15.75" customHeight="1" outlineLevel="1">
      <c r="A586" s="124"/>
      <c r="B586" s="50"/>
      <c r="C586" s="17">
        <v>5</v>
      </c>
      <c r="D586" s="126" t="s">
        <v>266</v>
      </c>
      <c r="E586" s="17" t="s">
        <v>345</v>
      </c>
      <c r="F586" s="178">
        <f t="shared" ref="F586:L586" si="25">F125*F372+F159*F407+F193*F444+F229*F477+F264*F510+F299*F543+F314*F576</f>
        <v>12181071</v>
      </c>
      <c r="G586" s="178">
        <f t="shared" si="25"/>
        <v>12017758</v>
      </c>
      <c r="H586" s="178">
        <f t="shared" si="25"/>
        <v>14094015.806</v>
      </c>
      <c r="I586" s="178">
        <f t="shared" si="25"/>
        <v>9898898.7239999995</v>
      </c>
      <c r="J586" s="178">
        <f t="shared" si="25"/>
        <v>13883753.050000001</v>
      </c>
      <c r="K586" s="178">
        <f t="shared" si="25"/>
        <v>22183491.568</v>
      </c>
      <c r="L586" s="178">
        <f t="shared" si="25"/>
        <v>19731264.671999998</v>
      </c>
      <c r="M586" s="174"/>
      <c r="N586" s="174"/>
      <c r="O586" s="174"/>
      <c r="P586" s="174"/>
      <c r="Q586" s="174"/>
      <c r="R586" s="174"/>
      <c r="S586" s="174"/>
      <c r="T586" s="17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</row>
    <row r="587" spans="1:59" ht="15.75" customHeight="1" outlineLevel="1">
      <c r="A587" s="124"/>
      <c r="B587" s="50"/>
      <c r="C587" s="50"/>
      <c r="D587" s="50"/>
      <c r="M587" s="174"/>
      <c r="N587" s="174"/>
      <c r="O587" s="174"/>
      <c r="P587" s="174"/>
      <c r="Q587" s="174"/>
      <c r="R587" s="174"/>
      <c r="S587" s="174"/>
      <c r="T587" s="17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</row>
    <row r="588" spans="1:59" ht="15.75" customHeight="1" outlineLevel="1">
      <c r="A588" s="124"/>
      <c r="B588" s="50"/>
      <c r="C588" s="17">
        <v>1</v>
      </c>
      <c r="D588" s="126" t="s">
        <v>227</v>
      </c>
      <c r="E588" s="17" t="s">
        <v>346</v>
      </c>
      <c r="F588" s="131">
        <f t="shared" ref="F588:L588" si="26">F97+F131+F165+F199+F234+F269+F306</f>
        <v>1389.0529999999997</v>
      </c>
      <c r="G588" s="131">
        <f t="shared" si="26"/>
        <v>1301.614</v>
      </c>
      <c r="H588" s="131">
        <f t="shared" si="26"/>
        <v>1225.6190000000001</v>
      </c>
      <c r="I588" s="131">
        <f t="shared" si="26"/>
        <v>1076.7830000000001</v>
      </c>
      <c r="J588" s="131">
        <f t="shared" si="26"/>
        <v>1338.3020000000001</v>
      </c>
      <c r="K588" s="131">
        <f t="shared" si="26"/>
        <v>1163.8360000000002</v>
      </c>
      <c r="L588" s="131">
        <f t="shared" si="26"/>
        <v>790.27800000000013</v>
      </c>
      <c r="M588" s="174"/>
      <c r="N588" s="174"/>
      <c r="O588" s="174"/>
      <c r="P588" s="174"/>
      <c r="Q588" s="174"/>
      <c r="R588" s="174"/>
      <c r="S588" s="174"/>
      <c r="T588" s="17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</row>
    <row r="589" spans="1:59" ht="15.75" customHeight="1" outlineLevel="1">
      <c r="A589" s="124"/>
      <c r="B589" s="50"/>
      <c r="C589" s="17">
        <v>2</v>
      </c>
      <c r="D589" s="126" t="s">
        <v>230</v>
      </c>
      <c r="E589" s="17" t="s">
        <v>347</v>
      </c>
      <c r="F589" s="131">
        <f t="shared" ref="F589:L589" si="27">F98+F132+F166+F200+F235+F270+F307</f>
        <v>45.088000000000001</v>
      </c>
      <c r="G589" s="131">
        <f t="shared" si="27"/>
        <v>39.333999999999996</v>
      </c>
      <c r="H589" s="131">
        <f t="shared" si="27"/>
        <v>29.052</v>
      </c>
      <c r="I589" s="131">
        <f t="shared" si="27"/>
        <v>52.373000000000005</v>
      </c>
      <c r="J589" s="131">
        <f t="shared" si="27"/>
        <v>63.710999999999999</v>
      </c>
      <c r="K589" s="131">
        <f t="shared" si="27"/>
        <v>20.75</v>
      </c>
      <c r="L589" s="131">
        <f t="shared" si="27"/>
        <v>13.936</v>
      </c>
      <c r="M589" s="174"/>
      <c r="N589" s="174"/>
      <c r="O589" s="174"/>
      <c r="P589" s="174"/>
      <c r="Q589" s="174"/>
      <c r="R589" s="174"/>
      <c r="S589" s="174"/>
      <c r="T589" s="17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</row>
    <row r="590" spans="1:59" ht="15.75" customHeight="1" outlineLevel="1">
      <c r="A590" s="124"/>
      <c r="B590" s="50"/>
      <c r="C590" s="17">
        <v>3</v>
      </c>
      <c r="D590" s="134" t="s">
        <v>235</v>
      </c>
      <c r="E590" s="17" t="s">
        <v>347</v>
      </c>
      <c r="F590" s="131">
        <f t="shared" ref="F590:L590" si="28">F100+F143+F168+F202+F237+F272+F309</f>
        <v>0.44900000000000007</v>
      </c>
      <c r="G590" s="131">
        <f t="shared" si="28"/>
        <v>0.40800000000000003</v>
      </c>
      <c r="H590" s="131">
        <f t="shared" si="28"/>
        <v>0.33699999999999997</v>
      </c>
      <c r="I590" s="131">
        <f t="shared" si="28"/>
        <v>0.376</v>
      </c>
      <c r="J590" s="131">
        <f t="shared" si="28"/>
        <v>0.35400000000000004</v>
      </c>
      <c r="K590" s="131">
        <f t="shared" si="28"/>
        <v>0.28100000000000003</v>
      </c>
      <c r="L590" s="131">
        <f t="shared" si="28"/>
        <v>0.317</v>
      </c>
      <c r="M590" s="174"/>
      <c r="N590" s="174"/>
      <c r="O590" s="174"/>
      <c r="P590" s="174"/>
      <c r="Q590" s="174"/>
      <c r="R590" s="174"/>
      <c r="S590" s="174"/>
      <c r="T590" s="17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</row>
    <row r="591" spans="1:59" ht="15.75" customHeight="1" outlineLevel="1">
      <c r="A591" s="124"/>
      <c r="B591" s="50"/>
      <c r="C591" s="17">
        <v>4</v>
      </c>
      <c r="D591" s="134" t="s">
        <v>239</v>
      </c>
      <c r="E591" s="17" t="s">
        <v>236</v>
      </c>
      <c r="F591" s="131">
        <f t="shared" ref="F591:L591" si="29">F262</f>
        <v>5.78</v>
      </c>
      <c r="G591" s="131">
        <f t="shared" si="29"/>
        <v>5.87</v>
      </c>
      <c r="H591" s="131">
        <f t="shared" si="29"/>
        <v>5.7</v>
      </c>
      <c r="I591" s="131">
        <f t="shared" si="29"/>
        <v>5.64</v>
      </c>
      <c r="J591" s="131">
        <f t="shared" si="29"/>
        <v>5.64</v>
      </c>
      <c r="K591" s="131">
        <f t="shared" si="29"/>
        <v>5.6029999999999998</v>
      </c>
      <c r="L591" s="131">
        <f t="shared" si="29"/>
        <v>12.8</v>
      </c>
      <c r="M591" s="174"/>
      <c r="N591" s="174"/>
      <c r="O591" s="174"/>
      <c r="P591" s="174"/>
      <c r="Q591" s="174"/>
      <c r="R591" s="174"/>
      <c r="S591" s="174"/>
      <c r="T591" s="17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</row>
    <row r="592" spans="1:59" ht="15.75" customHeight="1" outlineLevel="1">
      <c r="A592" s="124"/>
      <c r="B592" s="50"/>
      <c r="C592" s="17">
        <v>5</v>
      </c>
      <c r="D592" s="126" t="s">
        <v>266</v>
      </c>
      <c r="E592" s="17" t="s">
        <v>267</v>
      </c>
      <c r="F592" s="131">
        <f t="shared" ref="F592:L592" si="30">F125+F159+F193+F229+F264+F299+F314</f>
        <v>9012</v>
      </c>
      <c r="G592" s="131">
        <f t="shared" si="30"/>
        <v>7391</v>
      </c>
      <c r="H592" s="131">
        <f t="shared" si="30"/>
        <v>8331.7219999999998</v>
      </c>
      <c r="I592" s="131">
        <f t="shared" si="30"/>
        <v>6134.098</v>
      </c>
      <c r="J592" s="131">
        <f t="shared" si="30"/>
        <v>6441.0150000000003</v>
      </c>
      <c r="K592" s="131">
        <f t="shared" si="30"/>
        <v>6291.1759999999995</v>
      </c>
      <c r="L592" s="131">
        <f t="shared" si="30"/>
        <v>5507.6559999999999</v>
      </c>
      <c r="M592" s="174"/>
      <c r="N592" s="174"/>
      <c r="O592" s="174"/>
      <c r="P592" s="174"/>
      <c r="Q592" s="174"/>
      <c r="R592" s="174"/>
      <c r="S592" s="174"/>
      <c r="T592" s="17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</row>
    <row r="593" spans="1:59" ht="15.75" customHeight="1" outlineLevel="1">
      <c r="A593" s="124"/>
      <c r="B593" s="50"/>
      <c r="C593" s="50"/>
      <c r="D593" s="65"/>
      <c r="E593" s="50"/>
      <c r="F593" s="174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</row>
    <row r="594" spans="1:59" ht="15.75" customHeight="1" outlineLevel="1">
      <c r="A594" s="124"/>
      <c r="B594" s="50"/>
      <c r="C594" s="17">
        <v>1</v>
      </c>
      <c r="D594" s="179" t="s">
        <v>227</v>
      </c>
      <c r="E594" s="180" t="s">
        <v>320</v>
      </c>
      <c r="F594" s="181">
        <f t="shared" ref="F594:L594" si="31">F582/F588</f>
        <v>2.1975589124389066</v>
      </c>
      <c r="G594" s="181">
        <f t="shared" si="31"/>
        <v>2.5071529654720988</v>
      </c>
      <c r="H594" s="181">
        <f t="shared" si="31"/>
        <v>2.7456044415107792</v>
      </c>
      <c r="I594" s="181">
        <f t="shared" si="31"/>
        <v>2.563966453779452</v>
      </c>
      <c r="J594" s="181">
        <f t="shared" si="31"/>
        <v>3.6770924275686645</v>
      </c>
      <c r="K594" s="181">
        <f t="shared" si="31"/>
        <v>5.5512989716764203</v>
      </c>
      <c r="L594" s="181">
        <f t="shared" si="31"/>
        <v>6.929688502020805</v>
      </c>
      <c r="M594" s="174"/>
      <c r="N594" s="174"/>
      <c r="O594" s="174"/>
      <c r="P594" s="174"/>
      <c r="Q594" s="174"/>
      <c r="R594" s="174"/>
      <c r="S594" s="174"/>
      <c r="T594" s="17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</row>
    <row r="595" spans="1:59" ht="15.75" customHeight="1" outlineLevel="1">
      <c r="A595" s="124"/>
      <c r="B595" s="50"/>
      <c r="C595" s="17">
        <v>2</v>
      </c>
      <c r="D595" s="179" t="s">
        <v>230</v>
      </c>
      <c r="E595" s="180" t="s">
        <v>324</v>
      </c>
      <c r="F595" s="181">
        <f t="shared" ref="F595:L595" si="32">F583/F589</f>
        <v>10.1154373669269</v>
      </c>
      <c r="G595" s="181">
        <f t="shared" si="32"/>
        <v>12.678120709818479</v>
      </c>
      <c r="H595" s="181">
        <f t="shared" si="32"/>
        <v>11.531333057965028</v>
      </c>
      <c r="I595" s="181">
        <f t="shared" si="32"/>
        <v>5.0203551448265324</v>
      </c>
      <c r="J595" s="181">
        <f t="shared" si="32"/>
        <v>5.441862629687181</v>
      </c>
      <c r="K595" s="181">
        <f t="shared" si="32"/>
        <v>15.933067951807232</v>
      </c>
      <c r="L595" s="181">
        <f t="shared" si="32"/>
        <v>20.553493111366247</v>
      </c>
      <c r="M595" s="174"/>
      <c r="N595" s="174"/>
      <c r="O595" s="174"/>
      <c r="P595" s="174"/>
      <c r="Q595" s="174"/>
      <c r="R595" s="174"/>
      <c r="S595" s="174"/>
      <c r="T595" s="17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</row>
    <row r="596" spans="1:59" ht="15.75" customHeight="1" outlineLevel="1">
      <c r="A596" s="124"/>
      <c r="B596" s="50"/>
      <c r="C596" s="17">
        <v>3</v>
      </c>
      <c r="D596" s="134" t="s">
        <v>235</v>
      </c>
      <c r="E596" s="17" t="s">
        <v>324</v>
      </c>
      <c r="F596" s="131">
        <f t="shared" ref="F596:L596" si="33">F584/F590</f>
        <v>1084.8656155173544</v>
      </c>
      <c r="G596" s="131">
        <f t="shared" si="33"/>
        <v>1219.6924984002799</v>
      </c>
      <c r="H596" s="131">
        <f t="shared" si="33"/>
        <v>1540.1996672792873</v>
      </c>
      <c r="I596" s="131">
        <f t="shared" si="33"/>
        <v>1258.7627575866279</v>
      </c>
      <c r="J596" s="131">
        <f t="shared" si="33"/>
        <v>1481.3845154176761</v>
      </c>
      <c r="K596" s="131">
        <f t="shared" si="33"/>
        <v>2025.818505338078</v>
      </c>
      <c r="L596" s="131">
        <f t="shared" si="33"/>
        <v>2180.0315457413249</v>
      </c>
      <c r="M596" s="174"/>
      <c r="N596" s="174"/>
      <c r="O596" s="174"/>
      <c r="P596" s="174"/>
      <c r="Q596" s="174"/>
      <c r="R596" s="174"/>
      <c r="S596" s="174"/>
      <c r="T596" s="17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</row>
    <row r="597" spans="1:59" ht="15.75" customHeight="1" outlineLevel="1">
      <c r="A597" s="124"/>
      <c r="B597" s="50"/>
      <c r="C597" s="183">
        <v>45294</v>
      </c>
      <c r="D597" s="184" t="s">
        <v>235</v>
      </c>
      <c r="E597" s="180" t="s">
        <v>323</v>
      </c>
      <c r="F597" s="181">
        <f t="shared" ref="F597:L597" si="34">F596/0.75</f>
        <v>1446.4874873564725</v>
      </c>
      <c r="G597" s="181">
        <f t="shared" si="34"/>
        <v>1626.2566645337065</v>
      </c>
      <c r="H597" s="181">
        <f t="shared" si="34"/>
        <v>2053.5995563723832</v>
      </c>
      <c r="I597" s="181">
        <f t="shared" si="34"/>
        <v>1678.3503434488373</v>
      </c>
      <c r="J597" s="181">
        <f t="shared" si="34"/>
        <v>1975.1793538902348</v>
      </c>
      <c r="K597" s="181">
        <f t="shared" si="34"/>
        <v>2701.0913404507705</v>
      </c>
      <c r="L597" s="181">
        <f t="shared" si="34"/>
        <v>2906.7087276550997</v>
      </c>
      <c r="M597" s="174"/>
      <c r="N597" s="174"/>
      <c r="O597" s="174"/>
      <c r="P597" s="174"/>
      <c r="Q597" s="174"/>
      <c r="R597" s="174"/>
      <c r="S597" s="174"/>
      <c r="T597" s="17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</row>
    <row r="598" spans="1:59" ht="15.75" customHeight="1" outlineLevel="1">
      <c r="A598" s="124"/>
      <c r="B598" s="50"/>
      <c r="C598" s="17">
        <v>4</v>
      </c>
      <c r="D598" s="184" t="s">
        <v>239</v>
      </c>
      <c r="E598" s="180" t="s">
        <v>323</v>
      </c>
      <c r="F598" s="181">
        <f>F585/F591</f>
        <v>3276.7883211678832</v>
      </c>
      <c r="G598" s="181">
        <f t="shared" ref="G598:L598" si="35">G585/G591</f>
        <v>3284.6715328467153</v>
      </c>
      <c r="H598" s="181">
        <f t="shared" si="35"/>
        <v>3678.8321167883214</v>
      </c>
      <c r="I598" s="181">
        <f t="shared" si="35"/>
        <v>3547.4452554744526</v>
      </c>
      <c r="J598" s="181">
        <f t="shared" si="35"/>
        <v>3600</v>
      </c>
      <c r="K598" s="181">
        <f t="shared" si="35"/>
        <v>8905</v>
      </c>
      <c r="L598" s="181">
        <f t="shared" si="35"/>
        <v>9530</v>
      </c>
      <c r="M598" s="174"/>
      <c r="N598" s="174"/>
      <c r="O598" s="174"/>
      <c r="P598" s="174"/>
      <c r="Q598" s="174"/>
      <c r="R598" s="174"/>
      <c r="S598" s="174"/>
      <c r="T598" s="17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</row>
    <row r="599" spans="1:59" ht="15.75" customHeight="1" outlineLevel="1">
      <c r="A599" s="124"/>
      <c r="B599" s="50"/>
      <c r="C599" s="17">
        <v>5</v>
      </c>
      <c r="D599" s="179" t="s">
        <v>266</v>
      </c>
      <c r="E599" s="180" t="s">
        <v>326</v>
      </c>
      <c r="F599" s="181">
        <f t="shared" ref="F599:L599" si="36">F586/F592</f>
        <v>1351.6501331557922</v>
      </c>
      <c r="G599" s="181">
        <f t="shared" si="36"/>
        <v>1625.9989176024894</v>
      </c>
      <c r="H599" s="181">
        <f t="shared" si="36"/>
        <v>1691.6089862335782</v>
      </c>
      <c r="I599" s="181">
        <f t="shared" si="36"/>
        <v>1613.749686424964</v>
      </c>
      <c r="J599" s="181">
        <f t="shared" si="36"/>
        <v>2155.5225457478364</v>
      </c>
      <c r="K599" s="181">
        <f t="shared" si="36"/>
        <v>3526.1279557271964</v>
      </c>
      <c r="L599" s="181">
        <f t="shared" si="36"/>
        <v>3582.5158056349196</v>
      </c>
      <c r="M599" s="174"/>
      <c r="N599" s="174"/>
      <c r="O599" s="174"/>
      <c r="P599" s="174"/>
      <c r="Q599" s="174"/>
      <c r="R599" s="174"/>
      <c r="S599" s="174"/>
      <c r="T599" s="17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</row>
    <row r="600" spans="1:59" ht="15.75" customHeight="1" outlineLevel="1">
      <c r="A600" s="124"/>
      <c r="B600" s="50"/>
      <c r="C600" s="50"/>
      <c r="D600" s="65"/>
      <c r="E600" s="50"/>
      <c r="F600" s="174"/>
      <c r="G600" s="174"/>
      <c r="H600" s="174"/>
      <c r="I600" s="174"/>
      <c r="J600" s="174"/>
      <c r="K600" s="174"/>
      <c r="L600" s="174"/>
      <c r="M600" s="174"/>
      <c r="N600" s="174"/>
      <c r="O600" s="174"/>
      <c r="P600" s="174"/>
      <c r="Q600" s="174"/>
      <c r="R600" s="174"/>
      <c r="S600" s="174"/>
      <c r="T600" s="17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</row>
    <row r="601" spans="1:59" ht="15.75" customHeight="1" outlineLevel="1">
      <c r="A601" s="124"/>
      <c r="B601" s="50"/>
      <c r="C601" s="50"/>
      <c r="D601" s="65"/>
      <c r="E601" s="50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</row>
    <row r="602" spans="1:59" ht="15.75" customHeight="1" outlineLevel="1">
      <c r="A602" s="124"/>
      <c r="B602" s="50"/>
      <c r="C602" s="50"/>
      <c r="D602" s="65"/>
      <c r="E602" s="50"/>
      <c r="F602" s="174"/>
      <c r="G602" s="174"/>
      <c r="H602" s="174"/>
      <c r="I602" s="174"/>
      <c r="J602" s="174"/>
      <c r="K602" s="174"/>
      <c r="L602" s="174"/>
      <c r="M602" s="174"/>
      <c r="N602" s="174"/>
      <c r="O602" s="174"/>
      <c r="P602" s="174"/>
      <c r="Q602" s="174"/>
      <c r="R602" s="174"/>
      <c r="S602" s="174"/>
      <c r="T602" s="17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</row>
    <row r="603" spans="1:59" ht="15.75" customHeight="1" outlineLevel="1">
      <c r="A603" s="124"/>
      <c r="B603" s="50"/>
      <c r="C603" s="50"/>
      <c r="D603" s="65"/>
      <c r="E603" s="50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</row>
    <row r="604" spans="1:59" ht="15.75" customHeight="1" outlineLevel="1">
      <c r="A604" s="124"/>
      <c r="B604" s="50"/>
      <c r="C604" s="50"/>
      <c r="D604" s="65"/>
      <c r="E604" s="50"/>
      <c r="F604" s="174"/>
      <c r="G604" s="174"/>
      <c r="H604" s="174"/>
      <c r="I604" s="174"/>
      <c r="J604" s="174"/>
      <c r="K604" s="174"/>
      <c r="L604" s="174"/>
      <c r="M604" s="174"/>
      <c r="N604" s="174"/>
      <c r="O604" s="174"/>
      <c r="P604" s="174"/>
      <c r="Q604" s="174"/>
      <c r="R604" s="174"/>
      <c r="S604" s="174"/>
      <c r="T604" s="17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</row>
    <row r="605" spans="1:59" ht="15.75" customHeight="1" outlineLevel="1">
      <c r="A605" s="124"/>
      <c r="B605" s="50"/>
      <c r="C605" s="50"/>
      <c r="D605" s="65"/>
      <c r="E605" s="50"/>
      <c r="F605" s="174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</row>
    <row r="606" spans="1:59" ht="15.75" customHeight="1" outlineLevel="1">
      <c r="A606" s="124"/>
      <c r="B606" s="50"/>
      <c r="C606" s="50"/>
      <c r="D606" s="65"/>
      <c r="E606" s="50"/>
      <c r="F606" s="174"/>
      <c r="G606" s="174"/>
      <c r="H606" s="174"/>
      <c r="I606" s="174"/>
      <c r="J606" s="174"/>
      <c r="K606" s="174"/>
      <c r="L606" s="174"/>
      <c r="M606" s="174"/>
      <c r="N606" s="174"/>
      <c r="O606" s="174"/>
      <c r="P606" s="174"/>
      <c r="Q606" s="174"/>
      <c r="R606" s="174"/>
      <c r="S606" s="174"/>
      <c r="T606" s="17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</row>
    <row r="607" spans="1:59" ht="15.75" customHeight="1" outlineLevel="1">
      <c r="A607" s="124"/>
      <c r="B607" s="50"/>
      <c r="C607" s="50"/>
      <c r="D607" s="65"/>
      <c r="E607" s="50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</row>
    <row r="608" spans="1:59" ht="15.75" customHeight="1" outlineLevel="1">
      <c r="A608" s="124"/>
      <c r="B608" s="50"/>
      <c r="C608" s="50"/>
      <c r="D608" s="65"/>
      <c r="E608" s="50"/>
      <c r="F608" s="174"/>
      <c r="G608" s="174"/>
      <c r="H608" s="174"/>
      <c r="I608" s="174"/>
      <c r="J608" s="174"/>
      <c r="K608" s="174"/>
      <c r="L608" s="174"/>
      <c r="M608" s="174"/>
      <c r="N608" s="174"/>
      <c r="O608" s="174"/>
      <c r="P608" s="174"/>
      <c r="Q608" s="174"/>
      <c r="R608" s="174"/>
      <c r="S608" s="174"/>
      <c r="T608" s="17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</row>
    <row r="609" spans="1:59" ht="15.75" customHeight="1" outlineLevel="1">
      <c r="A609" s="124"/>
      <c r="B609" s="50"/>
      <c r="C609" s="50"/>
      <c r="D609" s="65"/>
      <c r="E609" s="50"/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</row>
    <row r="610" spans="1:59" ht="15.75" customHeight="1">
      <c r="A610" s="185" t="s">
        <v>94</v>
      </c>
      <c r="B610" s="185"/>
      <c r="C610" s="185" t="s">
        <v>348</v>
      </c>
      <c r="D610" s="186" t="s">
        <v>349</v>
      </c>
      <c r="E610" s="186"/>
      <c r="F610" s="186"/>
      <c r="G610" s="186"/>
      <c r="H610" s="186"/>
      <c r="I610" s="186"/>
      <c r="J610" s="186"/>
      <c r="K610" s="186"/>
      <c r="L610" s="186"/>
      <c r="M610" s="186"/>
      <c r="N610" s="186"/>
      <c r="O610" s="186"/>
      <c r="P610" s="186"/>
      <c r="Q610" s="186"/>
      <c r="R610" s="186"/>
      <c r="S610" s="186"/>
      <c r="T610" s="186"/>
      <c r="U610" s="186"/>
      <c r="V610" s="186"/>
      <c r="W610" s="186"/>
      <c r="X610" s="186"/>
      <c r="Y610" s="186"/>
      <c r="Z610" s="186"/>
      <c r="AA610" s="186"/>
      <c r="AB610" s="186"/>
      <c r="AC610" s="186"/>
      <c r="AD610" s="186"/>
      <c r="AE610" s="186"/>
      <c r="AF610" s="186"/>
      <c r="AG610" s="186"/>
      <c r="AH610" s="186"/>
      <c r="AI610" s="186"/>
      <c r="AJ610" s="186"/>
      <c r="AK610" s="186"/>
      <c r="AL610" s="187"/>
      <c r="AM610" s="187"/>
      <c r="AN610" s="187"/>
      <c r="AO610" s="187"/>
      <c r="AP610" s="187"/>
      <c r="AQ610" s="187"/>
      <c r="AR610" s="187"/>
      <c r="AS610" s="187"/>
      <c r="AT610" s="187"/>
      <c r="AU610" s="187"/>
      <c r="AV610" s="187"/>
      <c r="AW610" s="187"/>
      <c r="AX610" s="187"/>
      <c r="AY610" s="187"/>
      <c r="AZ610" s="187"/>
      <c r="BA610" s="187"/>
      <c r="BB610" s="187"/>
      <c r="BC610" s="187"/>
      <c r="BD610" s="187"/>
      <c r="BE610" s="187"/>
      <c r="BF610" s="187"/>
      <c r="BG610" s="187"/>
    </row>
    <row r="611" spans="1:59" ht="16.5" customHeight="1" outlineLevel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</row>
    <row r="612" spans="1:59" ht="18" customHeight="1" outlineLevel="1">
      <c r="A612" s="22" t="s">
        <v>329</v>
      </c>
      <c r="B612" s="15"/>
      <c r="C612" s="15" t="s">
        <v>350</v>
      </c>
      <c r="D612" s="124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</row>
    <row r="613" spans="1:59" ht="18" customHeight="1" outlineLevel="1">
      <c r="A613" s="124"/>
      <c r="B613" s="16"/>
      <c r="C613" s="60" t="s">
        <v>10</v>
      </c>
      <c r="D613" s="188" t="s">
        <v>12</v>
      </c>
      <c r="E613" s="60" t="s">
        <v>26</v>
      </c>
      <c r="F613" s="60">
        <v>2017</v>
      </c>
      <c r="G613" s="60">
        <v>2018</v>
      </c>
      <c r="H613" s="60">
        <v>2019</v>
      </c>
      <c r="I613" s="60">
        <v>2020</v>
      </c>
      <c r="J613" s="60">
        <v>2021</v>
      </c>
      <c r="K613" s="60">
        <v>2022</v>
      </c>
      <c r="L613" s="60">
        <v>2023</v>
      </c>
      <c r="M613" s="16"/>
      <c r="N613" s="16"/>
      <c r="O613" s="16"/>
      <c r="P613" s="16"/>
      <c r="Q613" s="16"/>
      <c r="R613" s="16"/>
      <c r="S613" s="16"/>
      <c r="T613" s="16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</row>
    <row r="614" spans="1:59" ht="18" customHeight="1" outlineLevel="1">
      <c r="A614" s="124"/>
      <c r="B614" s="16"/>
      <c r="C614" s="60">
        <v>1</v>
      </c>
      <c r="D614" s="19" t="s">
        <v>351</v>
      </c>
      <c r="E614" s="60" t="s">
        <v>38</v>
      </c>
      <c r="F614" s="606">
        <v>14.5</v>
      </c>
      <c r="G614" s="606">
        <v>1.2378</v>
      </c>
      <c r="H614" s="606"/>
      <c r="I614" s="606"/>
      <c r="J614" s="606">
        <f>10.911+13.721</f>
        <v>24.631999999999998</v>
      </c>
      <c r="K614" s="606">
        <v>5.3600000000000002E-2</v>
      </c>
      <c r="L614" s="606">
        <f>H640+H641+1.699</f>
        <v>5.8079999999999998</v>
      </c>
      <c r="M614" s="16"/>
      <c r="N614" s="16"/>
      <c r="O614" s="16"/>
      <c r="P614" s="16"/>
      <c r="Q614" s="16"/>
      <c r="R614" s="16"/>
      <c r="S614" s="16"/>
      <c r="T614" s="16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</row>
    <row r="615" spans="1:59" ht="18" customHeight="1" outlineLevel="1">
      <c r="A615" s="124"/>
      <c r="B615" s="16"/>
      <c r="C615" s="60">
        <v>2</v>
      </c>
      <c r="D615" s="19" t="s">
        <v>352</v>
      </c>
      <c r="E615" s="60" t="s">
        <v>38</v>
      </c>
      <c r="F615" s="606">
        <v>1.2270000000000001</v>
      </c>
      <c r="G615" s="606">
        <f>0.0508+1.306</f>
        <v>1.3568</v>
      </c>
      <c r="H615" s="606"/>
      <c r="I615" s="606">
        <f>1.202+3.164</f>
        <v>4.3659999999999997</v>
      </c>
      <c r="J615" s="606">
        <v>2.5030000000000001</v>
      </c>
      <c r="K615" s="606"/>
      <c r="L615" s="606">
        <f>H638+H639+1.494</f>
        <v>1.548</v>
      </c>
      <c r="M615" s="16"/>
      <c r="N615" s="16"/>
      <c r="O615" s="16"/>
      <c r="P615" s="16"/>
      <c r="Q615" s="16"/>
      <c r="R615" s="16"/>
      <c r="S615" s="16"/>
      <c r="T615" s="16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</row>
    <row r="616" spans="1:59" ht="18" customHeight="1" outlineLevel="1">
      <c r="A616" s="124"/>
      <c r="B616" s="16"/>
      <c r="C616" s="60">
        <v>3</v>
      </c>
      <c r="D616" s="19" t="s">
        <v>353</v>
      </c>
      <c r="E616" s="60" t="s">
        <v>38</v>
      </c>
      <c r="F616" s="606"/>
      <c r="G616" s="606"/>
      <c r="H616" s="606"/>
      <c r="I616" s="606">
        <f>3.219+6.72</f>
        <v>9.9390000000000001</v>
      </c>
      <c r="J616" s="606"/>
      <c r="K616" s="606"/>
      <c r="L616" s="606"/>
      <c r="M616" s="16"/>
      <c r="N616" s="16"/>
      <c r="O616" s="16"/>
      <c r="P616" s="16"/>
      <c r="Q616" s="16"/>
      <c r="R616" s="16"/>
      <c r="S616" s="16"/>
      <c r="T616" s="16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</row>
    <row r="617" spans="1:59" ht="18" customHeight="1" outlineLevel="1">
      <c r="A617" s="124"/>
      <c r="B617" s="16"/>
      <c r="C617" s="60">
        <v>4</v>
      </c>
      <c r="D617" s="19" t="s">
        <v>354</v>
      </c>
      <c r="E617" s="60" t="s">
        <v>38</v>
      </c>
      <c r="F617" s="606"/>
      <c r="G617" s="606"/>
      <c r="H617" s="606"/>
      <c r="I617" s="606"/>
      <c r="J617" s="606"/>
      <c r="K617" s="606"/>
      <c r="L617" s="606"/>
      <c r="M617" s="16"/>
      <c r="N617" s="16"/>
      <c r="O617" s="16"/>
      <c r="P617" s="16"/>
      <c r="Q617" s="16"/>
      <c r="R617" s="16"/>
      <c r="S617" s="16"/>
      <c r="T617" s="16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</row>
    <row r="618" spans="1:59" ht="18" customHeight="1" outlineLevel="1">
      <c r="A618" s="124"/>
      <c r="B618" s="16"/>
      <c r="C618" s="60">
        <v>5</v>
      </c>
      <c r="D618" s="19" t="s">
        <v>355</v>
      </c>
      <c r="E618" s="60" t="s">
        <v>38</v>
      </c>
      <c r="F618" s="606"/>
      <c r="G618" s="606"/>
      <c r="H618" s="606"/>
      <c r="I618" s="606"/>
      <c r="J618" s="606"/>
      <c r="K618" s="606"/>
      <c r="L618" s="606"/>
      <c r="M618" s="16"/>
      <c r="N618" s="16"/>
      <c r="O618" s="16"/>
      <c r="P618" s="16"/>
      <c r="Q618" s="16"/>
      <c r="R618" s="16"/>
      <c r="S618" s="16"/>
      <c r="T618" s="16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</row>
    <row r="619" spans="1:59" ht="18" customHeight="1" outlineLevel="1">
      <c r="A619" s="124"/>
      <c r="B619" s="16"/>
      <c r="C619" s="60">
        <v>6</v>
      </c>
      <c r="D619" s="19" t="s">
        <v>356</v>
      </c>
      <c r="E619" s="60" t="s">
        <v>38</v>
      </c>
      <c r="F619" s="606"/>
      <c r="G619" s="606">
        <v>6.2640000000000002</v>
      </c>
      <c r="H619" s="606">
        <f>H627</f>
        <v>8.2620000000000005</v>
      </c>
      <c r="I619" s="606"/>
      <c r="J619" s="606">
        <v>0.19600000000000001</v>
      </c>
      <c r="K619" s="606">
        <v>2</v>
      </c>
      <c r="L619" s="606" t="str">
        <f>H646</f>
        <v>1,203</v>
      </c>
      <c r="M619" s="16"/>
      <c r="N619" s="16"/>
      <c r="O619" s="16"/>
      <c r="P619" s="16"/>
      <c r="Q619" s="16"/>
      <c r="R619" s="16"/>
      <c r="S619" s="16"/>
      <c r="T619" s="16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</row>
    <row r="620" spans="1:59" ht="16.5" customHeight="1" outlineLevel="1">
      <c r="A620" s="16"/>
      <c r="B620" s="16"/>
      <c r="C620" s="16"/>
      <c r="D620" s="16"/>
      <c r="E620" s="16"/>
      <c r="F620" s="604">
        <f>SUM(F614:F619)</f>
        <v>15.727</v>
      </c>
      <c r="G620" s="604">
        <f t="shared" ref="G620:L620" si="37">SUM(G614:G619)</f>
        <v>8.8585999999999991</v>
      </c>
      <c r="H620" s="604">
        <f t="shared" si="37"/>
        <v>8.2620000000000005</v>
      </c>
      <c r="I620" s="604">
        <f t="shared" si="37"/>
        <v>14.305</v>
      </c>
      <c r="J620" s="604">
        <f t="shared" si="37"/>
        <v>27.331</v>
      </c>
      <c r="K620" s="604">
        <f t="shared" si="37"/>
        <v>2.0535999999999999</v>
      </c>
      <c r="L620" s="604">
        <f t="shared" si="37"/>
        <v>7.3559999999999999</v>
      </c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</row>
    <row r="621" spans="1:59" ht="18" customHeight="1" outlineLevel="1">
      <c r="A621" s="124"/>
      <c r="B621" s="16"/>
      <c r="C621" s="16"/>
      <c r="D621" s="21"/>
      <c r="E621" s="16"/>
      <c r="F621" s="605"/>
      <c r="G621" s="605"/>
      <c r="H621" s="605"/>
      <c r="I621" s="605"/>
      <c r="J621" s="605"/>
      <c r="K621" s="605"/>
      <c r="L621" s="605"/>
      <c r="M621" s="16"/>
      <c r="N621" s="16"/>
      <c r="O621" s="16"/>
      <c r="P621" s="16"/>
      <c r="Q621" s="16"/>
      <c r="R621" s="16"/>
      <c r="S621" s="16"/>
      <c r="T621" s="16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</row>
    <row r="622" spans="1:59" ht="16.5" customHeight="1" outlineLevel="1">
      <c r="A622" s="22" t="s">
        <v>333</v>
      </c>
      <c r="B622" s="15"/>
      <c r="C622" s="15" t="s">
        <v>357</v>
      </c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</row>
    <row r="623" spans="1:59" ht="46.5" customHeight="1" outlineLevel="1">
      <c r="A623" s="50"/>
      <c r="B623" s="16"/>
      <c r="C623" s="976" t="s">
        <v>10</v>
      </c>
      <c r="D623" s="976" t="s">
        <v>11</v>
      </c>
      <c r="E623" s="976" t="s">
        <v>358</v>
      </c>
      <c r="F623" s="976" t="s">
        <v>359</v>
      </c>
      <c r="G623" s="976" t="s">
        <v>360</v>
      </c>
      <c r="H623" s="976" t="s">
        <v>361</v>
      </c>
      <c r="I623" s="983" t="s">
        <v>362</v>
      </c>
      <c r="J623" s="984"/>
      <c r="K623" s="984"/>
      <c r="L623" s="985"/>
      <c r="M623" s="976" t="s">
        <v>363</v>
      </c>
      <c r="N623" s="513" t="s">
        <v>364</v>
      </c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</row>
    <row r="624" spans="1:59" ht="38.25" outlineLevel="1">
      <c r="A624" s="50"/>
      <c r="B624" s="16"/>
      <c r="C624" s="978"/>
      <c r="D624" s="978"/>
      <c r="E624" s="978"/>
      <c r="F624" s="978"/>
      <c r="G624" s="977"/>
      <c r="H624" s="977"/>
      <c r="I624" s="513" t="s">
        <v>365</v>
      </c>
      <c r="J624" s="513" t="s">
        <v>366</v>
      </c>
      <c r="K624" s="513" t="s">
        <v>367</v>
      </c>
      <c r="L624" s="513" t="s">
        <v>368</v>
      </c>
      <c r="M624" s="977"/>
      <c r="N624" s="513" t="s">
        <v>369</v>
      </c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</row>
    <row r="625" spans="1:59" ht="15" customHeight="1" outlineLevel="1">
      <c r="A625" s="50"/>
      <c r="B625" s="16"/>
      <c r="C625" s="977"/>
      <c r="D625" s="977"/>
      <c r="E625" s="977"/>
      <c r="F625" s="977"/>
      <c r="G625" s="513" t="s">
        <v>370</v>
      </c>
      <c r="H625" s="513" t="s">
        <v>38</v>
      </c>
      <c r="I625" s="513" t="s">
        <v>111</v>
      </c>
      <c r="J625" s="513" t="s">
        <v>371</v>
      </c>
      <c r="K625" s="513" t="s">
        <v>267</v>
      </c>
      <c r="L625" s="513" t="s">
        <v>372</v>
      </c>
      <c r="M625" s="513" t="s">
        <v>373</v>
      </c>
      <c r="N625" s="57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</row>
    <row r="626" spans="1:59" ht="198" customHeight="1" outlineLevel="1">
      <c r="A626" s="50"/>
      <c r="B626" s="59"/>
      <c r="C626" s="575">
        <v>1</v>
      </c>
      <c r="D626" s="576" t="s">
        <v>374</v>
      </c>
      <c r="E626" s="577" t="s">
        <v>375</v>
      </c>
      <c r="F626" s="577" t="s">
        <v>376</v>
      </c>
      <c r="G626" s="578" t="s">
        <v>377</v>
      </c>
      <c r="H626" s="578">
        <v>14.5</v>
      </c>
      <c r="I626" s="579"/>
      <c r="J626" s="579"/>
      <c r="K626" s="579"/>
      <c r="L626" s="579"/>
      <c r="M626" s="579"/>
      <c r="N626" s="580" t="s">
        <v>166</v>
      </c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</row>
    <row r="627" spans="1:59" ht="78" customHeight="1" outlineLevel="1">
      <c r="A627" s="50"/>
      <c r="B627" s="59"/>
      <c r="C627" s="581">
        <v>2</v>
      </c>
      <c r="D627" s="576" t="s">
        <v>378</v>
      </c>
      <c r="E627" s="576" t="s">
        <v>379</v>
      </c>
      <c r="F627" s="582" t="s">
        <v>376</v>
      </c>
      <c r="G627" s="576" t="s">
        <v>377</v>
      </c>
      <c r="H627" s="576">
        <v>8.2620000000000005</v>
      </c>
      <c r="I627" s="579"/>
      <c r="J627" s="579"/>
      <c r="K627" s="579"/>
      <c r="L627" s="579"/>
      <c r="M627" s="579"/>
      <c r="N627" s="583" t="s">
        <v>380</v>
      </c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</row>
    <row r="628" spans="1:59" ht="52.5" customHeight="1" outlineLevel="1">
      <c r="A628" s="50"/>
      <c r="B628" s="59"/>
      <c r="C628" s="575">
        <v>3</v>
      </c>
      <c r="D628" s="576" t="s">
        <v>381</v>
      </c>
      <c r="E628" s="576" t="s">
        <v>382</v>
      </c>
      <c r="F628" s="582" t="s">
        <v>376</v>
      </c>
      <c r="G628" s="576" t="s">
        <v>377</v>
      </c>
      <c r="H628" s="576">
        <v>1.2270000000000001</v>
      </c>
      <c r="I628" s="579"/>
      <c r="J628" s="579"/>
      <c r="K628" s="579"/>
      <c r="L628" s="579"/>
      <c r="M628" s="579"/>
      <c r="N628" s="584" t="s">
        <v>383</v>
      </c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</row>
    <row r="629" spans="1:59" ht="64.5" customHeight="1" outlineLevel="1">
      <c r="A629" s="50"/>
      <c r="B629" s="59"/>
      <c r="C629" s="575">
        <v>4</v>
      </c>
      <c r="D629" s="576" t="s">
        <v>384</v>
      </c>
      <c r="E629" s="585" t="s">
        <v>385</v>
      </c>
      <c r="F629" s="582" t="s">
        <v>376</v>
      </c>
      <c r="G629" s="578" t="s">
        <v>377</v>
      </c>
      <c r="H629" s="578" t="s">
        <v>386</v>
      </c>
      <c r="I629" s="579"/>
      <c r="J629" s="579"/>
      <c r="K629" s="579"/>
      <c r="L629" s="579"/>
      <c r="M629" s="579"/>
      <c r="N629" s="586">
        <v>2018</v>
      </c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</row>
    <row r="630" spans="1:59" ht="117" customHeight="1" outlineLevel="1">
      <c r="A630" s="50"/>
      <c r="B630" s="59"/>
      <c r="C630" s="575">
        <v>5</v>
      </c>
      <c r="D630" s="576" t="s">
        <v>387</v>
      </c>
      <c r="E630" s="577" t="s">
        <v>388</v>
      </c>
      <c r="F630" s="582" t="s">
        <v>376</v>
      </c>
      <c r="G630" s="576" t="s">
        <v>377</v>
      </c>
      <c r="H630" s="587" t="s">
        <v>389</v>
      </c>
      <c r="I630" s="588"/>
      <c r="J630" s="589"/>
      <c r="K630" s="589"/>
      <c r="L630" s="589"/>
      <c r="M630" s="589"/>
      <c r="N630" s="590" t="s">
        <v>390</v>
      </c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</row>
    <row r="631" spans="1:59" ht="39" customHeight="1" outlineLevel="1">
      <c r="A631" s="50"/>
      <c r="B631" s="59"/>
      <c r="C631" s="575">
        <v>6</v>
      </c>
      <c r="D631" s="577" t="s">
        <v>391</v>
      </c>
      <c r="E631" s="578" t="s">
        <v>392</v>
      </c>
      <c r="F631" s="582" t="s">
        <v>376</v>
      </c>
      <c r="G631" s="578" t="s">
        <v>377</v>
      </c>
      <c r="H631" s="578" t="s">
        <v>393</v>
      </c>
      <c r="I631" s="591"/>
      <c r="J631" s="574"/>
      <c r="K631" s="574"/>
      <c r="L631" s="574"/>
      <c r="M631" s="574"/>
      <c r="N631" s="592">
        <v>2018</v>
      </c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</row>
    <row r="632" spans="1:59" ht="113.25" customHeight="1" outlineLevel="1">
      <c r="A632" s="124"/>
      <c r="B632" s="59"/>
      <c r="C632" s="575">
        <v>7</v>
      </c>
      <c r="D632" s="576" t="s">
        <v>394</v>
      </c>
      <c r="E632" s="578" t="s">
        <v>395</v>
      </c>
      <c r="F632" s="582" t="s">
        <v>376</v>
      </c>
      <c r="G632" s="578" t="s">
        <v>377</v>
      </c>
      <c r="H632" s="578" t="s">
        <v>396</v>
      </c>
      <c r="I632" s="574"/>
      <c r="J632" s="574"/>
      <c r="K632" s="574"/>
      <c r="L632" s="574"/>
      <c r="M632" s="574"/>
      <c r="N632" s="586" t="s">
        <v>177</v>
      </c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</row>
    <row r="633" spans="1:59" ht="50.25" customHeight="1" outlineLevel="1">
      <c r="A633" s="50"/>
      <c r="B633" s="59"/>
      <c r="C633" s="575">
        <v>8</v>
      </c>
      <c r="D633" s="576" t="s">
        <v>397</v>
      </c>
      <c r="E633" s="577" t="s">
        <v>398</v>
      </c>
      <c r="F633" s="582" t="s">
        <v>376</v>
      </c>
      <c r="G633" s="578" t="s">
        <v>377</v>
      </c>
      <c r="H633" s="578" t="s">
        <v>399</v>
      </c>
      <c r="I633" s="574"/>
      <c r="J633" s="574"/>
      <c r="K633" s="574"/>
      <c r="L633" s="574"/>
      <c r="M633" s="574"/>
      <c r="N633" s="586">
        <v>2018</v>
      </c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</row>
    <row r="634" spans="1:59" ht="51.75" customHeight="1" outlineLevel="1">
      <c r="A634" s="50"/>
      <c r="B634" s="59"/>
      <c r="C634" s="575">
        <v>9</v>
      </c>
      <c r="D634" s="576" t="s">
        <v>400</v>
      </c>
      <c r="E634" s="577" t="s">
        <v>401</v>
      </c>
      <c r="F634" s="582" t="s">
        <v>376</v>
      </c>
      <c r="G634" s="578" t="s">
        <v>377</v>
      </c>
      <c r="H634" s="578" t="s">
        <v>402</v>
      </c>
      <c r="I634" s="574"/>
      <c r="J634" s="574"/>
      <c r="K634" s="574"/>
      <c r="L634" s="574"/>
      <c r="M634" s="574"/>
      <c r="N634" s="586">
        <v>2018</v>
      </c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</row>
    <row r="635" spans="1:59" ht="53.25" customHeight="1" outlineLevel="1">
      <c r="A635" s="50"/>
      <c r="B635" s="59"/>
      <c r="C635" s="575">
        <v>10</v>
      </c>
      <c r="D635" s="576" t="s">
        <v>403</v>
      </c>
      <c r="E635" s="577" t="s">
        <v>401</v>
      </c>
      <c r="F635" s="582" t="s">
        <v>376</v>
      </c>
      <c r="G635" s="578" t="s">
        <v>377</v>
      </c>
      <c r="H635" s="578" t="s">
        <v>404</v>
      </c>
      <c r="I635" s="574"/>
      <c r="J635" s="574"/>
      <c r="K635" s="574"/>
      <c r="L635" s="574"/>
      <c r="M635" s="574"/>
      <c r="N635" s="586">
        <v>2018</v>
      </c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</row>
    <row r="636" spans="1:59" ht="50.25" customHeight="1" outlineLevel="1">
      <c r="A636" s="50"/>
      <c r="B636" s="59"/>
      <c r="C636" s="575">
        <v>11</v>
      </c>
      <c r="D636" s="576" t="s">
        <v>405</v>
      </c>
      <c r="E636" s="577" t="s">
        <v>406</v>
      </c>
      <c r="F636" s="582" t="s">
        <v>376</v>
      </c>
      <c r="G636" s="578" t="s">
        <v>377</v>
      </c>
      <c r="H636" s="578" t="s">
        <v>407</v>
      </c>
      <c r="I636" s="574"/>
      <c r="J636" s="574"/>
      <c r="K636" s="574"/>
      <c r="L636" s="574"/>
      <c r="M636" s="574"/>
      <c r="N636" s="586">
        <v>2018</v>
      </c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</row>
    <row r="637" spans="1:59" ht="134.25" customHeight="1" outlineLevel="1">
      <c r="A637" s="50"/>
      <c r="B637" s="59"/>
      <c r="C637" s="575">
        <v>12</v>
      </c>
      <c r="D637" s="576" t="s">
        <v>408</v>
      </c>
      <c r="E637" s="577" t="s">
        <v>409</v>
      </c>
      <c r="F637" s="582" t="s">
        <v>376</v>
      </c>
      <c r="G637" s="578" t="s">
        <v>377</v>
      </c>
      <c r="H637" s="593" t="s">
        <v>410</v>
      </c>
      <c r="I637" s="594"/>
      <c r="J637" s="594"/>
      <c r="K637" s="574"/>
      <c r="L637" s="574"/>
      <c r="M637" s="574"/>
      <c r="N637" s="592" t="s">
        <v>411</v>
      </c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</row>
    <row r="638" spans="1:59" ht="38.25" customHeight="1" outlineLevel="1">
      <c r="A638" s="50"/>
      <c r="B638" s="59"/>
      <c r="C638" s="575">
        <v>13</v>
      </c>
      <c r="D638" s="576" t="s">
        <v>412</v>
      </c>
      <c r="E638" s="577" t="s">
        <v>413</v>
      </c>
      <c r="F638" s="582" t="s">
        <v>376</v>
      </c>
      <c r="G638" s="578" t="s">
        <v>414</v>
      </c>
      <c r="H638" s="578" t="s">
        <v>415</v>
      </c>
      <c r="I638" s="595"/>
      <c r="J638" s="595"/>
      <c r="K638" s="574"/>
      <c r="L638" s="574"/>
      <c r="M638" s="574"/>
      <c r="N638" s="574">
        <v>2023</v>
      </c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</row>
    <row r="639" spans="1:59" ht="48.75" customHeight="1" outlineLevel="1">
      <c r="A639" s="50"/>
      <c r="B639" s="59"/>
      <c r="C639" s="575">
        <v>14</v>
      </c>
      <c r="D639" s="576" t="s">
        <v>416</v>
      </c>
      <c r="E639" s="577" t="s">
        <v>417</v>
      </c>
      <c r="F639" s="582" t="s">
        <v>376</v>
      </c>
      <c r="G639" s="578" t="s">
        <v>414</v>
      </c>
      <c r="H639" s="578" t="s">
        <v>418</v>
      </c>
      <c r="I639" s="595"/>
      <c r="J639" s="595"/>
      <c r="K639" s="574"/>
      <c r="L639" s="574"/>
      <c r="M639" s="574"/>
      <c r="N639" s="574">
        <v>2023</v>
      </c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</row>
    <row r="640" spans="1:59" ht="63" customHeight="1" outlineLevel="1">
      <c r="A640" s="50"/>
      <c r="B640" s="59"/>
      <c r="C640" s="575">
        <v>15</v>
      </c>
      <c r="D640" s="576" t="s">
        <v>419</v>
      </c>
      <c r="E640" s="577" t="s">
        <v>420</v>
      </c>
      <c r="F640" s="582" t="s">
        <v>376</v>
      </c>
      <c r="G640" s="578" t="s">
        <v>414</v>
      </c>
      <c r="H640" s="578" t="s">
        <v>421</v>
      </c>
      <c r="I640" s="595"/>
      <c r="J640" s="595"/>
      <c r="K640" s="574"/>
      <c r="L640" s="574"/>
      <c r="M640" s="574"/>
      <c r="N640" s="574">
        <v>2023</v>
      </c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</row>
    <row r="641" spans="1:59" ht="49.5" customHeight="1" outlineLevel="1">
      <c r="A641" s="50"/>
      <c r="B641" s="59"/>
      <c r="C641" s="575">
        <v>16</v>
      </c>
      <c r="D641" s="596" t="s">
        <v>422</v>
      </c>
      <c r="E641" s="577" t="s">
        <v>423</v>
      </c>
      <c r="F641" s="582" t="s">
        <v>376</v>
      </c>
      <c r="G641" s="578" t="s">
        <v>414</v>
      </c>
      <c r="H641" s="578" t="s">
        <v>424</v>
      </c>
      <c r="I641" s="595"/>
      <c r="J641" s="595"/>
      <c r="K641" s="574"/>
      <c r="L641" s="574"/>
      <c r="M641" s="574"/>
      <c r="N641" s="574">
        <v>2023</v>
      </c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</row>
    <row r="642" spans="1:59" ht="65.25" customHeight="1" outlineLevel="1">
      <c r="A642" s="50"/>
      <c r="B642" s="59"/>
      <c r="C642" s="575">
        <v>17</v>
      </c>
      <c r="D642" s="576" t="s">
        <v>425</v>
      </c>
      <c r="E642" s="577" t="s">
        <v>426</v>
      </c>
      <c r="F642" s="582" t="s">
        <v>376</v>
      </c>
      <c r="G642" s="578" t="s">
        <v>414</v>
      </c>
      <c r="H642" s="578" t="s">
        <v>427</v>
      </c>
      <c r="I642" s="574"/>
      <c r="J642" s="574"/>
      <c r="K642" s="574"/>
      <c r="L642" s="574"/>
      <c r="M642" s="574"/>
      <c r="N642" s="574">
        <v>2023</v>
      </c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</row>
    <row r="643" spans="1:59" ht="63.75" customHeight="1" outlineLevel="1">
      <c r="A643" s="50"/>
      <c r="B643" s="59"/>
      <c r="C643" s="575">
        <v>18</v>
      </c>
      <c r="D643" s="596" t="s">
        <v>428</v>
      </c>
      <c r="E643" s="577" t="s">
        <v>429</v>
      </c>
      <c r="F643" s="582" t="s">
        <v>376</v>
      </c>
      <c r="G643" s="576" t="s">
        <v>414</v>
      </c>
      <c r="H643" s="578" t="s">
        <v>430</v>
      </c>
      <c r="I643" s="574"/>
      <c r="J643" s="574"/>
      <c r="K643" s="574"/>
      <c r="L643" s="574"/>
      <c r="M643" s="574"/>
      <c r="N643" s="574">
        <v>2022</v>
      </c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</row>
    <row r="644" spans="1:59" ht="51.75" customHeight="1" outlineLevel="1">
      <c r="A644" s="50"/>
      <c r="B644" s="59"/>
      <c r="C644" s="575">
        <v>19</v>
      </c>
      <c r="D644" s="596" t="s">
        <v>431</v>
      </c>
      <c r="E644" s="577" t="s">
        <v>432</v>
      </c>
      <c r="F644" s="582" t="s">
        <v>376</v>
      </c>
      <c r="G644" s="576" t="s">
        <v>414</v>
      </c>
      <c r="H644" s="576" t="s">
        <v>433</v>
      </c>
      <c r="I644" s="574"/>
      <c r="J644" s="574"/>
      <c r="K644" s="574"/>
      <c r="L644" s="574"/>
      <c r="M644" s="574"/>
      <c r="N644" s="597" t="s">
        <v>434</v>
      </c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</row>
    <row r="645" spans="1:59" ht="40.5" customHeight="1" outlineLevel="1">
      <c r="A645" s="50"/>
      <c r="B645" s="59"/>
      <c r="C645" s="575">
        <v>20</v>
      </c>
      <c r="D645" s="596" t="s">
        <v>435</v>
      </c>
      <c r="E645" s="577" t="s">
        <v>436</v>
      </c>
      <c r="F645" s="582" t="s">
        <v>376</v>
      </c>
      <c r="G645" s="576" t="s">
        <v>414</v>
      </c>
      <c r="H645" s="578" t="s">
        <v>437</v>
      </c>
      <c r="I645" s="574"/>
      <c r="J645" s="574"/>
      <c r="K645" s="574"/>
      <c r="L645" s="574"/>
      <c r="M645" s="574"/>
      <c r="N645" s="574">
        <v>2022</v>
      </c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</row>
    <row r="646" spans="1:59" ht="28.5" customHeight="1" outlineLevel="1">
      <c r="A646" s="50"/>
      <c r="B646" s="59"/>
      <c r="C646" s="575">
        <v>21</v>
      </c>
      <c r="D646" s="576" t="s">
        <v>438</v>
      </c>
      <c r="E646" s="577" t="s">
        <v>439</v>
      </c>
      <c r="F646" s="582" t="s">
        <v>376</v>
      </c>
      <c r="G646" s="576" t="s">
        <v>414</v>
      </c>
      <c r="H646" s="578" t="s">
        <v>440</v>
      </c>
      <c r="I646" s="574"/>
      <c r="J646" s="574"/>
      <c r="K646" s="574"/>
      <c r="L646" s="574"/>
      <c r="M646" s="574"/>
      <c r="N646" s="574">
        <v>2023</v>
      </c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</row>
    <row r="647" spans="1:59" ht="16.5" customHeight="1" outlineLevel="1">
      <c r="A647" s="50"/>
      <c r="B647" s="197"/>
      <c r="C647" s="197" t="s">
        <v>441</v>
      </c>
      <c r="D647" s="198"/>
      <c r="E647" s="198"/>
      <c r="F647" s="198"/>
      <c r="G647" s="198"/>
      <c r="H647" s="124"/>
      <c r="I647" s="124"/>
      <c r="J647" s="124"/>
      <c r="K647" s="124"/>
      <c r="L647" s="124"/>
      <c r="M647" s="124"/>
      <c r="N647" s="124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</row>
    <row r="648" spans="1:59" ht="16.5" customHeight="1" outlineLevel="1">
      <c r="A648" s="50"/>
      <c r="B648" s="197"/>
      <c r="C648" s="197" t="s">
        <v>442</v>
      </c>
      <c r="D648" s="198"/>
      <c r="E648" s="198"/>
      <c r="F648" s="198"/>
      <c r="G648" s="198"/>
      <c r="H648" s="124"/>
      <c r="I648" s="124"/>
      <c r="J648" s="124"/>
      <c r="K648" s="124"/>
      <c r="L648" s="124"/>
      <c r="M648" s="124"/>
      <c r="N648" s="124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</row>
    <row r="649" spans="1:59" ht="16.5" customHeight="1" outlineLevel="1">
      <c r="A649" s="50"/>
      <c r="B649" s="1"/>
      <c r="C649" s="1"/>
      <c r="D649" s="199"/>
      <c r="E649" s="199"/>
      <c r="F649" s="199"/>
      <c r="G649" s="199"/>
      <c r="H649" s="1"/>
      <c r="I649" s="1"/>
      <c r="J649" s="1"/>
      <c r="K649" s="1"/>
      <c r="L649" s="1"/>
      <c r="M649" s="1"/>
      <c r="N649" s="1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</row>
    <row r="650" spans="1:59" ht="16.5" customHeight="1" outlineLevel="1">
      <c r="A650" s="50"/>
      <c r="B650" s="124"/>
      <c r="C650" s="124"/>
      <c r="D650" s="198"/>
      <c r="E650" s="198"/>
      <c r="F650" s="198"/>
      <c r="G650" s="198"/>
      <c r="H650" s="124"/>
      <c r="I650" s="124"/>
      <c r="J650" s="124"/>
      <c r="K650" s="124"/>
      <c r="L650" s="124"/>
      <c r="M650" s="124"/>
      <c r="N650" s="124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</row>
    <row r="651" spans="1:59" ht="16.5" customHeight="1" outlineLevel="1">
      <c r="A651" s="22" t="s">
        <v>341</v>
      </c>
      <c r="B651" s="15"/>
      <c r="C651" s="15" t="s">
        <v>443</v>
      </c>
      <c r="D651" s="198"/>
      <c r="E651" s="198"/>
      <c r="F651" s="198"/>
      <c r="G651" s="198"/>
      <c r="H651" s="124"/>
      <c r="I651" s="124"/>
      <c r="J651" s="124"/>
      <c r="K651" s="124"/>
      <c r="L651" s="124"/>
      <c r="M651" s="124"/>
      <c r="N651" s="124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</row>
    <row r="652" spans="1:59" ht="30.75" customHeight="1" outlineLevel="1">
      <c r="A652" s="16"/>
      <c r="B652" s="16"/>
      <c r="C652" s="979" t="s">
        <v>10</v>
      </c>
      <c r="D652" s="982" t="str">
        <f t="shared" ref="D652:I652" si="38">D623</f>
        <v>Назва</v>
      </c>
      <c r="E652" s="982" t="str">
        <f t="shared" si="38"/>
        <v>Короткий опис</v>
      </c>
      <c r="F652" s="982" t="str">
        <f t="shared" si="38"/>
        <v>Стадія реалізації *</v>
      </c>
      <c r="G652" s="982" t="str">
        <f t="shared" si="38"/>
        <v>Наявність ТЕО, бізнес-плану</v>
      </c>
      <c r="H652" s="979" t="str">
        <f t="shared" si="38"/>
        <v>Вартість капітальних витрат **</v>
      </c>
      <c r="I652" s="971" t="str">
        <f t="shared" si="38"/>
        <v>Річна економія паливно-енергетичних і природних ресурсів</v>
      </c>
      <c r="J652" s="972"/>
      <c r="K652" s="972"/>
      <c r="L652" s="973"/>
      <c r="M652" s="979" t="str">
        <f t="shared" ref="M652:N652" si="39">M623</f>
        <v>Річна економія коштів **</v>
      </c>
      <c r="N652" s="60" t="str">
        <f t="shared" si="39"/>
        <v>Період (строк) реалізації</v>
      </c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</row>
    <row r="653" spans="1:59" ht="27.75" customHeight="1" outlineLevel="1">
      <c r="A653" s="16"/>
      <c r="B653" s="16"/>
      <c r="C653" s="980"/>
      <c r="D653" s="980"/>
      <c r="E653" s="980"/>
      <c r="F653" s="980"/>
      <c r="G653" s="981"/>
      <c r="H653" s="981"/>
      <c r="I653" s="60" t="str">
        <f t="shared" ref="I653:L653" si="40">I624</f>
        <v>природ. газ</v>
      </c>
      <c r="J653" s="60" t="str">
        <f t="shared" si="40"/>
        <v>електроенергія</v>
      </c>
      <c r="K653" s="60" t="str">
        <f t="shared" si="40"/>
        <v>теплова енергія</v>
      </c>
      <c r="L653" s="60" t="str">
        <f t="shared" si="40"/>
        <v>вода</v>
      </c>
      <c r="M653" s="981"/>
      <c r="N653" s="60" t="str">
        <f>N624</f>
        <v>(у форматі 20хх-20хх гр.)</v>
      </c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</row>
    <row r="654" spans="1:59" ht="16.5" customHeight="1" outlineLevel="1">
      <c r="A654" s="16"/>
      <c r="B654" s="16"/>
      <c r="C654" s="981"/>
      <c r="D654" s="981"/>
      <c r="E654" s="981"/>
      <c r="F654" s="981"/>
      <c r="G654" s="81" t="str">
        <f t="shared" ref="G654:L654" si="41">G625</f>
        <v>(так/ні)</v>
      </c>
      <c r="H654" s="60" t="str">
        <f t="shared" si="41"/>
        <v>млн грн</v>
      </c>
      <c r="I654" s="60" t="str">
        <f t="shared" si="41"/>
        <v>тис. м³</v>
      </c>
      <c r="J654" s="60" t="str">
        <f t="shared" si="41"/>
        <v>кВт∙год</v>
      </c>
      <c r="K654" s="60" t="str">
        <f t="shared" si="41"/>
        <v>Гкал</v>
      </c>
      <c r="L654" s="60" t="str">
        <f t="shared" si="41"/>
        <v>м3</v>
      </c>
      <c r="M654" s="60" t="s">
        <v>373</v>
      </c>
      <c r="N654" s="190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</row>
    <row r="655" spans="1:59" ht="27" customHeight="1" outlineLevel="1">
      <c r="A655" s="16"/>
      <c r="B655" s="59"/>
      <c r="C655" s="194">
        <v>1</v>
      </c>
      <c r="D655" s="194" t="s">
        <v>444</v>
      </c>
      <c r="E655" s="193" t="s">
        <v>445</v>
      </c>
      <c r="F655" s="194" t="s">
        <v>446</v>
      </c>
      <c r="G655" s="194" t="s">
        <v>377</v>
      </c>
      <c r="H655" s="195" t="s">
        <v>447</v>
      </c>
      <c r="I655" s="346"/>
      <c r="J655" s="346"/>
      <c r="K655" s="346"/>
      <c r="L655" s="346"/>
      <c r="M655" s="346"/>
      <c r="N655" s="34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</row>
    <row r="656" spans="1:59" ht="16.5" customHeight="1" outlineLevel="1">
      <c r="A656" s="16"/>
      <c r="B656" s="59"/>
      <c r="C656" s="194">
        <v>2</v>
      </c>
      <c r="D656" s="194" t="s">
        <v>448</v>
      </c>
      <c r="E656" s="194" t="s">
        <v>449</v>
      </c>
      <c r="F656" s="194" t="s">
        <v>446</v>
      </c>
      <c r="G656" s="194" t="s">
        <v>414</v>
      </c>
      <c r="H656" s="195" t="s">
        <v>450</v>
      </c>
      <c r="I656" s="346"/>
      <c r="J656" s="346"/>
      <c r="K656" s="346"/>
      <c r="L656" s="346"/>
      <c r="M656" s="346"/>
      <c r="N656" s="34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</row>
    <row r="657" spans="1:59" ht="25.5" customHeight="1" outlineLevel="1">
      <c r="A657" s="16"/>
      <c r="B657" s="59"/>
      <c r="C657" s="194">
        <v>3</v>
      </c>
      <c r="D657" s="194" t="s">
        <v>451</v>
      </c>
      <c r="E657" s="194" t="s">
        <v>452</v>
      </c>
      <c r="F657" s="194" t="s">
        <v>446</v>
      </c>
      <c r="G657" s="194" t="s">
        <v>414</v>
      </c>
      <c r="H657" s="195" t="s">
        <v>453</v>
      </c>
      <c r="I657" s="346"/>
      <c r="J657" s="346"/>
      <c r="K657" s="346"/>
      <c r="L657" s="346"/>
      <c r="M657" s="346"/>
      <c r="N657" s="34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</row>
    <row r="658" spans="1:59" ht="27" customHeight="1" outlineLevel="1">
      <c r="A658" s="16"/>
      <c r="B658" s="59"/>
      <c r="C658" s="194">
        <v>4</v>
      </c>
      <c r="D658" s="194" t="s">
        <v>454</v>
      </c>
      <c r="E658" s="194" t="s">
        <v>455</v>
      </c>
      <c r="F658" s="194" t="s">
        <v>446</v>
      </c>
      <c r="G658" s="194" t="s">
        <v>414</v>
      </c>
      <c r="H658" s="195" t="s">
        <v>456</v>
      </c>
      <c r="I658" s="346"/>
      <c r="J658" s="346"/>
      <c r="K658" s="346"/>
      <c r="L658" s="346"/>
      <c r="M658" s="346"/>
      <c r="N658" s="34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</row>
    <row r="659" spans="1:59" ht="68.25" customHeight="1" outlineLevel="1">
      <c r="A659" s="16"/>
      <c r="B659" s="59"/>
      <c r="C659" s="194">
        <v>5</v>
      </c>
      <c r="D659" s="194" t="s">
        <v>457</v>
      </c>
      <c r="E659" s="194" t="s">
        <v>458</v>
      </c>
      <c r="F659" s="194" t="s">
        <v>446</v>
      </c>
      <c r="G659" s="194" t="s">
        <v>414</v>
      </c>
      <c r="H659" s="195" t="s">
        <v>459</v>
      </c>
      <c r="I659" s="346"/>
      <c r="J659" s="346"/>
      <c r="K659" s="346"/>
      <c r="L659" s="346"/>
      <c r="M659" s="346"/>
      <c r="N659" s="34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</row>
    <row r="660" spans="1:59" ht="37.5" customHeight="1" outlineLevel="1">
      <c r="A660" s="16"/>
      <c r="B660" s="59"/>
      <c r="C660" s="200">
        <v>6</v>
      </c>
      <c r="D660" s="201" t="s">
        <v>460</v>
      </c>
      <c r="E660" s="200" t="s">
        <v>461</v>
      </c>
      <c r="F660" s="200" t="s">
        <v>446</v>
      </c>
      <c r="G660" s="194" t="s">
        <v>414</v>
      </c>
      <c r="H660" s="202" t="s">
        <v>462</v>
      </c>
      <c r="I660" s="346"/>
      <c r="J660" s="346"/>
      <c r="K660" s="346"/>
      <c r="L660" s="346"/>
      <c r="M660" s="346"/>
      <c r="N660" s="34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</row>
    <row r="661" spans="1:59" ht="132.75" customHeight="1" outlineLevel="1">
      <c r="A661" s="16"/>
      <c r="B661" s="59"/>
      <c r="C661" s="195" t="s">
        <v>463</v>
      </c>
      <c r="D661" s="203" t="s">
        <v>464</v>
      </c>
      <c r="E661" s="195" t="s">
        <v>465</v>
      </c>
      <c r="F661" s="195" t="s">
        <v>446</v>
      </c>
      <c r="G661" s="194" t="s">
        <v>414</v>
      </c>
      <c r="H661" s="607" t="s">
        <v>466</v>
      </c>
      <c r="I661" s="346"/>
      <c r="J661" s="346"/>
      <c r="K661" s="346"/>
      <c r="L661" s="346"/>
      <c r="M661" s="346"/>
      <c r="N661" s="34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</row>
    <row r="662" spans="1:59" ht="84.75" customHeight="1" outlineLevel="1">
      <c r="A662" s="16"/>
      <c r="B662" s="59"/>
      <c r="C662" s="195" t="s">
        <v>467</v>
      </c>
      <c r="D662" s="204" t="s">
        <v>468</v>
      </c>
      <c r="E662" s="195" t="s">
        <v>465</v>
      </c>
      <c r="F662" s="195" t="s">
        <v>446</v>
      </c>
      <c r="G662" s="194" t="s">
        <v>414</v>
      </c>
      <c r="H662" s="608" t="s">
        <v>469</v>
      </c>
      <c r="I662" s="346"/>
      <c r="J662" s="346"/>
      <c r="K662" s="346"/>
      <c r="L662" s="346"/>
      <c r="M662" s="346"/>
      <c r="N662" s="34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</row>
    <row r="663" spans="1:59" ht="72" customHeight="1" outlineLevel="1">
      <c r="A663" s="16"/>
      <c r="B663" s="59"/>
      <c r="C663" s="195" t="s">
        <v>470</v>
      </c>
      <c r="D663" s="204" t="s">
        <v>471</v>
      </c>
      <c r="E663" s="195" t="s">
        <v>465</v>
      </c>
      <c r="F663" s="195" t="s">
        <v>446</v>
      </c>
      <c r="G663" s="194" t="s">
        <v>377</v>
      </c>
      <c r="H663" s="608" t="s">
        <v>472</v>
      </c>
      <c r="I663" s="346"/>
      <c r="J663" s="346"/>
      <c r="K663" s="346"/>
      <c r="L663" s="346"/>
      <c r="M663" s="346"/>
      <c r="N663" s="34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</row>
    <row r="664" spans="1:59" ht="77.25" customHeight="1" outlineLevel="1">
      <c r="A664" s="16"/>
      <c r="B664" s="59"/>
      <c r="C664" s="195" t="s">
        <v>473</v>
      </c>
      <c r="D664" s="196" t="s">
        <v>474</v>
      </c>
      <c r="E664" s="195" t="s">
        <v>465</v>
      </c>
      <c r="F664" s="195" t="s">
        <v>446</v>
      </c>
      <c r="G664" s="194" t="s">
        <v>414</v>
      </c>
      <c r="H664" s="608" t="s">
        <v>475</v>
      </c>
      <c r="I664" s="346"/>
      <c r="J664" s="346"/>
      <c r="K664" s="346"/>
      <c r="L664" s="346"/>
      <c r="M664" s="346"/>
      <c r="N664" s="34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</row>
    <row r="665" spans="1:59" ht="90" customHeight="1" outlineLevel="1">
      <c r="A665" s="16"/>
      <c r="B665" s="59"/>
      <c r="C665" s="195" t="s">
        <v>476</v>
      </c>
      <c r="D665" s="196" t="s">
        <v>477</v>
      </c>
      <c r="E665" s="195" t="s">
        <v>465</v>
      </c>
      <c r="F665" s="195" t="s">
        <v>446</v>
      </c>
      <c r="G665" s="194" t="s">
        <v>414</v>
      </c>
      <c r="H665" s="608" t="s">
        <v>478</v>
      </c>
      <c r="I665" s="346"/>
      <c r="J665" s="346"/>
      <c r="K665" s="346"/>
      <c r="L665" s="346"/>
      <c r="M665" s="346"/>
      <c r="N665" s="34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</row>
    <row r="666" spans="1:59" ht="86.25" customHeight="1" outlineLevel="1">
      <c r="A666" s="16"/>
      <c r="B666" s="59"/>
      <c r="C666" s="195" t="s">
        <v>479</v>
      </c>
      <c r="D666" s="204" t="s">
        <v>480</v>
      </c>
      <c r="E666" s="195" t="s">
        <v>465</v>
      </c>
      <c r="F666" s="195" t="s">
        <v>446</v>
      </c>
      <c r="G666" s="194" t="s">
        <v>414</v>
      </c>
      <c r="H666" s="608" t="s">
        <v>481</v>
      </c>
      <c r="I666" s="346"/>
      <c r="J666" s="346"/>
      <c r="K666" s="346"/>
      <c r="L666" s="346"/>
      <c r="M666" s="346"/>
      <c r="N666" s="34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</row>
    <row r="667" spans="1:59" ht="87.75" customHeight="1" outlineLevel="1">
      <c r="A667" s="16"/>
      <c r="B667" s="59"/>
      <c r="C667" s="93">
        <v>13</v>
      </c>
      <c r="D667" s="205" t="s">
        <v>482</v>
      </c>
      <c r="E667" s="203" t="s">
        <v>465</v>
      </c>
      <c r="F667" s="203" t="s">
        <v>446</v>
      </c>
      <c r="G667" s="205" t="s">
        <v>414</v>
      </c>
      <c r="H667" s="206" t="s">
        <v>483</v>
      </c>
      <c r="I667" s="346"/>
      <c r="J667" s="346"/>
      <c r="K667" s="346"/>
      <c r="L667" s="346"/>
      <c r="M667" s="346"/>
      <c r="N667" s="34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</row>
    <row r="668" spans="1:59" ht="25.5" customHeight="1" outlineLevel="1">
      <c r="A668" s="16"/>
      <c r="B668" s="59"/>
      <c r="C668" s="93">
        <v>14</v>
      </c>
      <c r="D668" s="207" t="s">
        <v>484</v>
      </c>
      <c r="E668" s="195" t="s">
        <v>485</v>
      </c>
      <c r="F668" s="203" t="s">
        <v>446</v>
      </c>
      <c r="G668" s="205" t="s">
        <v>414</v>
      </c>
      <c r="H668" s="609" t="s">
        <v>486</v>
      </c>
      <c r="I668" s="346"/>
      <c r="J668" s="346"/>
      <c r="K668" s="346"/>
      <c r="L668" s="346"/>
      <c r="M668" s="346"/>
      <c r="N668" s="34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</row>
    <row r="669" spans="1:59" ht="29.25" customHeight="1" outlineLevel="1">
      <c r="A669" s="16"/>
      <c r="B669" s="59"/>
      <c r="C669" s="93">
        <v>15</v>
      </c>
      <c r="D669" s="208" t="s">
        <v>487</v>
      </c>
      <c r="E669" s="195" t="s">
        <v>488</v>
      </c>
      <c r="F669" s="203" t="s">
        <v>446</v>
      </c>
      <c r="G669" s="205" t="s">
        <v>414</v>
      </c>
      <c r="H669" s="609" t="s">
        <v>489</v>
      </c>
      <c r="I669" s="346"/>
      <c r="J669" s="346"/>
      <c r="K669" s="346"/>
      <c r="L669" s="346"/>
      <c r="M669" s="346"/>
      <c r="N669" s="34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</row>
    <row r="670" spans="1:59" ht="51.75" customHeight="1" outlineLevel="1">
      <c r="A670" s="16"/>
      <c r="B670" s="59"/>
      <c r="C670" s="93">
        <v>16</v>
      </c>
      <c r="D670" s="209" t="s">
        <v>490</v>
      </c>
      <c r="E670" s="193" t="s">
        <v>491</v>
      </c>
      <c r="F670" s="193" t="s">
        <v>492</v>
      </c>
      <c r="G670" s="192" t="s">
        <v>377</v>
      </c>
      <c r="H670" s="195" t="s">
        <v>493</v>
      </c>
      <c r="I670" s="346"/>
      <c r="J670" s="346"/>
      <c r="K670" s="346">
        <v>74.69</v>
      </c>
      <c r="L670" s="346"/>
      <c r="M670" s="610">
        <f>K670*$L$599/1000</f>
        <v>267.57810552287214</v>
      </c>
      <c r="N670" s="346">
        <v>2024</v>
      </c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</row>
    <row r="671" spans="1:59" ht="47.25" customHeight="1" outlineLevel="1">
      <c r="A671" s="16"/>
      <c r="B671" s="59"/>
      <c r="C671" s="93">
        <v>17</v>
      </c>
      <c r="D671" s="210" t="s">
        <v>494</v>
      </c>
      <c r="E671" s="193" t="s">
        <v>495</v>
      </c>
      <c r="F671" s="193" t="s">
        <v>492</v>
      </c>
      <c r="G671" s="192" t="s">
        <v>377</v>
      </c>
      <c r="H671" s="195" t="s">
        <v>493</v>
      </c>
      <c r="I671" s="346"/>
      <c r="J671" s="346"/>
      <c r="K671" s="346">
        <v>75.760000000000005</v>
      </c>
      <c r="L671" s="346"/>
      <c r="M671" s="610">
        <f t="shared" ref="M671:M672" si="42">K671*$L$599/1000</f>
        <v>271.41139743490152</v>
      </c>
      <c r="N671" s="346">
        <v>2024</v>
      </c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</row>
    <row r="672" spans="1:59" ht="46.5" customHeight="1" outlineLevel="1">
      <c r="A672" s="16"/>
      <c r="B672" s="59"/>
      <c r="C672" s="93">
        <v>18</v>
      </c>
      <c r="D672" s="210" t="s">
        <v>496</v>
      </c>
      <c r="E672" s="193" t="s">
        <v>497</v>
      </c>
      <c r="F672" s="193" t="s">
        <v>492</v>
      </c>
      <c r="G672" s="192" t="s">
        <v>377</v>
      </c>
      <c r="H672" s="195" t="s">
        <v>493</v>
      </c>
      <c r="I672" s="346"/>
      <c r="J672" s="346"/>
      <c r="K672" s="346">
        <v>71.14</v>
      </c>
      <c r="L672" s="346"/>
      <c r="M672" s="610">
        <f t="shared" si="42"/>
        <v>254.86017441286819</v>
      </c>
      <c r="N672" s="346">
        <v>2024</v>
      </c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</row>
    <row r="673" spans="1:59" ht="16.5" customHeight="1" outlineLevel="1">
      <c r="A673" s="16"/>
      <c r="B673" s="197"/>
      <c r="C673" s="197" t="str">
        <f t="shared" ref="C673:C674" si="43">C647</f>
        <v>* - Вкажіть стадію реалізації: 1) попередні наміри; 2) попереднє проектування (розробка ТЕО / бізнес-плану); 3) робоче проектування; 4) впровадження.</v>
      </c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</row>
    <row r="674" spans="1:59" ht="16.5" customHeight="1" outlineLevel="1">
      <c r="A674" s="16"/>
      <c r="B674" s="197"/>
      <c r="C674" s="197" t="str">
        <f t="shared" si="43"/>
        <v>** - Додатково вкажіть рік визначення вартості капітальних витрат / економії коштів, наприклад, «10 млн грн (2017 року)»</v>
      </c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</row>
    <row r="675" spans="1:59" ht="16.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</row>
    <row r="676" spans="1:59" ht="16.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</row>
    <row r="677" spans="1:59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</row>
    <row r="678" spans="1:59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</row>
    <row r="679" spans="1:59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</row>
    <row r="680" spans="1:59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6"/>
      <c r="BE680" s="16"/>
      <c r="BF680" s="16"/>
      <c r="BG680" s="16"/>
    </row>
    <row r="681" spans="1:59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  <c r="BF681" s="16"/>
      <c r="BG681" s="16"/>
    </row>
    <row r="682" spans="1:59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  <c r="BF682" s="16"/>
      <c r="BG682" s="16"/>
    </row>
    <row r="683" spans="1:59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  <c r="BF683" s="16"/>
      <c r="BG683" s="16"/>
    </row>
    <row r="684" spans="1:59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6"/>
      <c r="BE684" s="16"/>
      <c r="BF684" s="16"/>
      <c r="BG684" s="16"/>
    </row>
    <row r="685" spans="1:59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</row>
    <row r="686" spans="1:59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</row>
    <row r="687" spans="1:59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</row>
    <row r="688" spans="1:59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</row>
    <row r="689" spans="1:59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  <c r="BF689" s="16"/>
      <c r="BG689" s="16"/>
    </row>
    <row r="690" spans="1:59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6"/>
      <c r="BE690" s="16"/>
      <c r="BF690" s="16"/>
      <c r="BG690" s="16"/>
    </row>
    <row r="691" spans="1:59" ht="19.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6"/>
      <c r="BE691" s="16"/>
      <c r="BF691" s="16"/>
      <c r="BG691" s="16"/>
    </row>
    <row r="692" spans="1:59" ht="19.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  <c r="BF692" s="16"/>
      <c r="BG692" s="16"/>
    </row>
    <row r="693" spans="1:59" ht="19.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6"/>
      <c r="BE693" s="16"/>
      <c r="BF693" s="16"/>
      <c r="BG693" s="16"/>
    </row>
    <row r="694" spans="1:59" ht="19.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6"/>
      <c r="BE694" s="16"/>
      <c r="BF694" s="16"/>
      <c r="BG694" s="16"/>
    </row>
    <row r="695" spans="1:59" ht="19.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  <c r="BF695" s="16"/>
      <c r="BG695" s="16"/>
    </row>
    <row r="696" spans="1:59" ht="19.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6"/>
      <c r="BE696" s="16"/>
      <c r="BF696" s="16"/>
      <c r="BG696" s="16"/>
    </row>
    <row r="697" spans="1:59" ht="19.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6"/>
      <c r="BE697" s="16"/>
      <c r="BF697" s="16"/>
      <c r="BG697" s="16"/>
    </row>
    <row r="698" spans="1:59" ht="19.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6"/>
      <c r="BE698" s="16"/>
      <c r="BF698" s="16"/>
      <c r="BG698" s="16"/>
    </row>
    <row r="699" spans="1:59" ht="19.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  <c r="BF699" s="16"/>
      <c r="BG699" s="16"/>
    </row>
    <row r="700" spans="1:59" ht="19.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6"/>
      <c r="BE700" s="16"/>
      <c r="BF700" s="16"/>
      <c r="BG700" s="16"/>
    </row>
    <row r="701" spans="1:59" ht="19.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  <c r="BF701" s="16"/>
      <c r="BG701" s="16"/>
    </row>
    <row r="702" spans="1:59" ht="19.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  <c r="BF702" s="16"/>
      <c r="BG702" s="16"/>
    </row>
    <row r="703" spans="1:59" ht="19.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  <c r="BF703" s="16"/>
      <c r="BG703" s="16"/>
    </row>
    <row r="704" spans="1:59" ht="19.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6"/>
      <c r="BE704" s="16"/>
      <c r="BF704" s="16"/>
      <c r="BG704" s="16"/>
    </row>
    <row r="705" spans="1:59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  <c r="BF705" s="16"/>
      <c r="BG705" s="16"/>
    </row>
    <row r="706" spans="1:59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6"/>
      <c r="BE706" s="16"/>
      <c r="BF706" s="16"/>
      <c r="BG706" s="16"/>
    </row>
    <row r="707" spans="1:59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6"/>
      <c r="BG707" s="16"/>
    </row>
    <row r="708" spans="1:59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6"/>
      <c r="BG708" s="16"/>
    </row>
    <row r="709" spans="1:59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6"/>
      <c r="BG709" s="16"/>
    </row>
    <row r="710" spans="1:59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6"/>
      <c r="BG710" s="16"/>
    </row>
    <row r="711" spans="1:59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6"/>
      <c r="BG711" s="16"/>
    </row>
    <row r="712" spans="1:59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  <c r="BF712" s="16"/>
      <c r="BG712" s="16"/>
    </row>
    <row r="713" spans="1:59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  <c r="BF713" s="16"/>
      <c r="BG713" s="16"/>
    </row>
    <row r="714" spans="1:59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  <c r="BF714" s="16"/>
      <c r="BG714" s="16"/>
    </row>
    <row r="715" spans="1:59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6"/>
      <c r="BG715" s="16"/>
    </row>
    <row r="716" spans="1:59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6"/>
      <c r="BE716" s="16"/>
      <c r="BF716" s="16"/>
      <c r="BG716" s="16"/>
    </row>
    <row r="717" spans="1:59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  <c r="BF717" s="16"/>
      <c r="BG717" s="16"/>
    </row>
    <row r="718" spans="1:59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6"/>
      <c r="BE718" s="16"/>
      <c r="BF718" s="16"/>
      <c r="BG718" s="16"/>
    </row>
    <row r="719" spans="1:59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  <c r="BF719" s="16"/>
      <c r="BG719" s="16"/>
    </row>
    <row r="720" spans="1:59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6"/>
      <c r="BG720" s="16"/>
    </row>
    <row r="721" spans="1:59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6"/>
      <c r="BG721" s="16"/>
    </row>
    <row r="722" spans="1:59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  <c r="BF722" s="16"/>
      <c r="BG722" s="16"/>
    </row>
    <row r="723" spans="1:59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  <c r="BF723" s="16"/>
      <c r="BG723" s="16"/>
    </row>
    <row r="724" spans="1:59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6"/>
      <c r="BE724" s="16"/>
      <c r="BF724" s="16"/>
      <c r="BG724" s="16"/>
    </row>
    <row r="725" spans="1:59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6"/>
      <c r="BE725" s="16"/>
      <c r="BF725" s="16"/>
      <c r="BG725" s="16"/>
    </row>
    <row r="726" spans="1:59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6"/>
      <c r="BE726" s="16"/>
      <c r="BF726" s="16"/>
      <c r="BG726" s="16"/>
    </row>
    <row r="727" spans="1:59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  <c r="BF727" s="16"/>
      <c r="BG727" s="16"/>
    </row>
    <row r="728" spans="1:59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  <c r="BF728" s="16"/>
      <c r="BG728" s="16"/>
    </row>
    <row r="729" spans="1:59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  <c r="BF729" s="16"/>
      <c r="BG729" s="16"/>
    </row>
    <row r="730" spans="1:59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6"/>
      <c r="BG730" s="16"/>
    </row>
    <row r="731" spans="1:59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6"/>
      <c r="BE731" s="16"/>
      <c r="BF731" s="16"/>
      <c r="BG731" s="16"/>
    </row>
    <row r="732" spans="1:59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6"/>
      <c r="BE732" s="16"/>
      <c r="BF732" s="16"/>
      <c r="BG732" s="16"/>
    </row>
    <row r="733" spans="1:59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  <c r="BF733" s="16"/>
      <c r="BG733" s="16"/>
    </row>
    <row r="734" spans="1:59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6"/>
      <c r="BG734" s="16"/>
    </row>
    <row r="735" spans="1:59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6"/>
      <c r="BG735" s="16"/>
    </row>
    <row r="736" spans="1:59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</row>
    <row r="737" spans="1:59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  <c r="BF737" s="16"/>
      <c r="BG737" s="16"/>
    </row>
    <row r="738" spans="1:59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6"/>
      <c r="BE738" s="16"/>
      <c r="BF738" s="16"/>
      <c r="BG738" s="16"/>
    </row>
    <row r="739" spans="1:59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  <c r="BF739" s="16"/>
      <c r="BG739" s="16"/>
    </row>
    <row r="740" spans="1:59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6"/>
      <c r="BE740" s="16"/>
      <c r="BF740" s="16"/>
      <c r="BG740" s="16"/>
    </row>
    <row r="741" spans="1:59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  <c r="BF741" s="16"/>
      <c r="BG741" s="16"/>
    </row>
    <row r="742" spans="1:59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</row>
    <row r="743" spans="1:59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</row>
    <row r="744" spans="1:59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</row>
    <row r="745" spans="1:59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6"/>
      <c r="BG745" s="16"/>
    </row>
    <row r="746" spans="1:59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</row>
    <row r="747" spans="1:59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</row>
    <row r="748" spans="1:59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  <c r="BF748" s="16"/>
      <c r="BG748" s="16"/>
    </row>
    <row r="749" spans="1:59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  <c r="BF749" s="16"/>
      <c r="BG749" s="16"/>
    </row>
    <row r="750" spans="1:59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6"/>
      <c r="BE750" s="16"/>
      <c r="BF750" s="16"/>
      <c r="BG750" s="16"/>
    </row>
    <row r="751" spans="1:59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  <c r="BF751" s="16"/>
      <c r="BG751" s="16"/>
    </row>
    <row r="752" spans="1:59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6"/>
      <c r="BE752" s="16"/>
      <c r="BF752" s="16"/>
      <c r="BG752" s="16"/>
    </row>
    <row r="753" spans="1:59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  <c r="BF753" s="16"/>
      <c r="BG753" s="16"/>
    </row>
    <row r="754" spans="1:59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</row>
    <row r="755" spans="1:59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  <c r="BF755" s="16"/>
      <c r="BG755" s="16"/>
    </row>
    <row r="756" spans="1:59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  <c r="BF756" s="16"/>
      <c r="BG756" s="16"/>
    </row>
    <row r="757" spans="1:59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  <c r="BF757" s="16"/>
      <c r="BG757" s="16"/>
    </row>
    <row r="758" spans="1:59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  <c r="BF758" s="16"/>
      <c r="BG758" s="16"/>
    </row>
    <row r="759" spans="1:59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6"/>
      <c r="BG759" s="16"/>
    </row>
    <row r="760" spans="1:59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  <c r="BF760" s="16"/>
      <c r="BG760" s="16"/>
    </row>
    <row r="761" spans="1:59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6"/>
      <c r="BG761" s="16"/>
    </row>
    <row r="762" spans="1:59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6"/>
      <c r="BG762" s="16"/>
    </row>
    <row r="763" spans="1:59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6"/>
      <c r="BG763" s="16"/>
    </row>
    <row r="764" spans="1:59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6"/>
      <c r="BG764" s="16"/>
    </row>
    <row r="765" spans="1:59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  <c r="BF765" s="16"/>
      <c r="BG765" s="16"/>
    </row>
    <row r="766" spans="1:59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6"/>
      <c r="BG766" s="16"/>
    </row>
    <row r="767" spans="1:59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  <c r="BF767" s="16"/>
      <c r="BG767" s="16"/>
    </row>
    <row r="768" spans="1:59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</row>
    <row r="769" spans="1:59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</row>
    <row r="770" spans="1:59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</row>
    <row r="771" spans="1:59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6"/>
      <c r="BG771" s="16"/>
    </row>
    <row r="772" spans="1:59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6"/>
      <c r="BG772" s="16"/>
    </row>
    <row r="773" spans="1:59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6"/>
      <c r="BG773" s="16"/>
    </row>
    <row r="774" spans="1:59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</row>
    <row r="775" spans="1:59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  <c r="BF775" s="16"/>
      <c r="BG775" s="16"/>
    </row>
    <row r="776" spans="1:59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</row>
    <row r="777" spans="1:59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</row>
    <row r="778" spans="1:59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</row>
    <row r="779" spans="1:59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</row>
    <row r="780" spans="1:59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6"/>
      <c r="BG780" s="16"/>
    </row>
    <row r="781" spans="1:59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  <c r="BF781" s="16"/>
      <c r="BG781" s="16"/>
    </row>
    <row r="782" spans="1:59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</row>
    <row r="783" spans="1:59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  <c r="BF783" s="16"/>
      <c r="BG783" s="16"/>
    </row>
    <row r="784" spans="1:59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  <c r="BF784" s="16"/>
      <c r="BG784" s="16"/>
    </row>
    <row r="785" spans="1:59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6"/>
      <c r="BG785" s="16"/>
    </row>
    <row r="786" spans="1:59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  <c r="BF786" s="16"/>
      <c r="BG786" s="16"/>
    </row>
    <row r="787" spans="1:59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  <c r="BF787" s="16"/>
      <c r="BG787" s="16"/>
    </row>
    <row r="788" spans="1:59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</row>
    <row r="789" spans="1:59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</row>
    <row r="790" spans="1:59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</row>
    <row r="791" spans="1:59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  <c r="BF791" s="16"/>
      <c r="BG791" s="16"/>
    </row>
    <row r="792" spans="1:59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  <c r="BF792" s="16"/>
      <c r="BG792" s="16"/>
    </row>
    <row r="793" spans="1:59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6"/>
      <c r="BG793" s="16"/>
    </row>
    <row r="794" spans="1:59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  <c r="BF794" s="16"/>
      <c r="BG794" s="16"/>
    </row>
    <row r="795" spans="1:59" ht="30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  <c r="BF795" s="16"/>
      <c r="BG795" s="16"/>
    </row>
    <row r="796" spans="1:59" ht="30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</row>
    <row r="797" spans="1:59" ht="30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  <c r="BF797" s="16"/>
      <c r="BG797" s="16"/>
    </row>
    <row r="798" spans="1:59" ht="30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</row>
    <row r="799" spans="1:59" ht="30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  <c r="BF799" s="16"/>
      <c r="BG799" s="16"/>
    </row>
    <row r="800" spans="1:59" ht="30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6"/>
      <c r="BG800" s="16"/>
    </row>
    <row r="801" spans="1:59" ht="30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6"/>
      <c r="BG801" s="16"/>
    </row>
    <row r="802" spans="1:59" ht="30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6"/>
      <c r="BG802" s="16"/>
    </row>
    <row r="803" spans="1:59" ht="30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6"/>
      <c r="BG803" s="16"/>
    </row>
    <row r="804" spans="1:59" ht="30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  <c r="BF804" s="16"/>
      <c r="BG804" s="16"/>
    </row>
    <row r="805" spans="1:59" ht="30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  <c r="BF805" s="16"/>
      <c r="BG805" s="16"/>
    </row>
    <row r="806" spans="1:59" ht="30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6"/>
      <c r="BG806" s="16"/>
    </row>
    <row r="807" spans="1:59" ht="30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  <c r="BF807" s="16"/>
      <c r="BG807" s="16"/>
    </row>
    <row r="808" spans="1:59" ht="30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  <c r="BF808" s="16"/>
      <c r="BG808" s="16"/>
    </row>
    <row r="809" spans="1:59" ht="30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6"/>
      <c r="BG809" s="16"/>
    </row>
    <row r="810" spans="1:59" ht="30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</row>
    <row r="811" spans="1:59" ht="30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6"/>
      <c r="BG811" s="16"/>
    </row>
    <row r="812" spans="1:59" ht="30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  <c r="BF812" s="16"/>
      <c r="BG812" s="16"/>
    </row>
    <row r="813" spans="1:59" ht="30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  <c r="BF813" s="16"/>
      <c r="BG813" s="16"/>
    </row>
    <row r="814" spans="1:59" ht="30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</row>
    <row r="815" spans="1:59" ht="30" customHeight="1">
      <c r="A815" s="16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6"/>
      <c r="BG815" s="16"/>
    </row>
    <row r="816" spans="1:59" ht="3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</row>
    <row r="817" spans="1:59" ht="3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  <c r="BF817" s="16"/>
      <c r="BG817" s="16"/>
    </row>
    <row r="818" spans="1:59" ht="3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</row>
    <row r="819" spans="1:59" ht="3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</row>
    <row r="820" spans="1:59" ht="3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</row>
    <row r="821" spans="1:59" ht="3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</row>
    <row r="822" spans="1:59" ht="3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  <c r="BF822" s="16"/>
      <c r="BG822" s="16"/>
    </row>
    <row r="823" spans="1:59" ht="3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6"/>
      <c r="BG823" s="16"/>
    </row>
    <row r="824" spans="1:59" ht="3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</row>
    <row r="825" spans="1:59" ht="3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  <c r="BF825" s="16"/>
      <c r="BG825" s="16"/>
    </row>
    <row r="826" spans="1:59" ht="3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  <c r="BF826" s="16"/>
      <c r="BG826" s="16"/>
    </row>
    <row r="827" spans="1:59" ht="3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</row>
    <row r="828" spans="1:59" ht="3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</row>
    <row r="829" spans="1:59" ht="3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</row>
    <row r="830" spans="1:59" ht="3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</row>
    <row r="831" spans="1:59" ht="3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</row>
    <row r="832" spans="1:59" ht="3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</row>
    <row r="833" spans="1:59" ht="3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</row>
    <row r="834" spans="1:59" ht="3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</row>
    <row r="835" spans="1:59" ht="3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</row>
    <row r="836" spans="1:59" ht="3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</row>
    <row r="837" spans="1:59" ht="3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</row>
    <row r="838" spans="1:59" ht="3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6"/>
      <c r="BG838" s="16"/>
    </row>
    <row r="839" spans="1:59" ht="3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</row>
    <row r="840" spans="1:59" ht="3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  <c r="BF840" s="16"/>
      <c r="BG840" s="16"/>
    </row>
    <row r="841" spans="1:59" ht="3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</row>
    <row r="842" spans="1:59" ht="3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</row>
    <row r="843" spans="1:59" ht="3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  <c r="BF843" s="16"/>
      <c r="BG843" s="16"/>
    </row>
    <row r="844" spans="1:59" ht="3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6"/>
      <c r="BG844" s="16"/>
    </row>
    <row r="845" spans="1:59" ht="3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</row>
    <row r="846" spans="1:59" ht="3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  <c r="BF846" s="16"/>
      <c r="BG846" s="16"/>
    </row>
    <row r="847" spans="1:59" ht="3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  <c r="BF847" s="16"/>
      <c r="BG847" s="16"/>
    </row>
    <row r="848" spans="1:59" ht="3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</row>
    <row r="849" spans="1:59" ht="3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  <c r="BF849" s="16"/>
      <c r="BG849" s="16"/>
    </row>
    <row r="850" spans="1:59" ht="3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  <c r="BF850" s="16"/>
      <c r="BG850" s="16"/>
    </row>
    <row r="851" spans="1:59" ht="3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6"/>
      <c r="BE851" s="16"/>
      <c r="BF851" s="16"/>
      <c r="BG851" s="16"/>
    </row>
    <row r="852" spans="1:59" ht="3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6"/>
      <c r="BE852" s="16"/>
      <c r="BF852" s="16"/>
      <c r="BG852" s="16"/>
    </row>
    <row r="853" spans="1:59" ht="3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6"/>
      <c r="BE853" s="16"/>
      <c r="BF853" s="16"/>
      <c r="BG853" s="16"/>
    </row>
    <row r="854" spans="1:59" ht="3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6"/>
      <c r="BE854" s="16"/>
      <c r="BF854" s="16"/>
      <c r="BG854" s="16"/>
    </row>
    <row r="855" spans="1:59" ht="3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6"/>
      <c r="BE855" s="16"/>
      <c r="BF855" s="16"/>
      <c r="BG855" s="16"/>
    </row>
    <row r="856" spans="1:59" ht="3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6"/>
      <c r="BE856" s="16"/>
      <c r="BF856" s="16"/>
      <c r="BG856" s="16"/>
    </row>
    <row r="857" spans="1:59" ht="3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  <c r="BF857" s="16"/>
      <c r="BG857" s="16"/>
    </row>
    <row r="858" spans="1:59" ht="3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  <c r="BC858" s="16"/>
      <c r="BD858" s="16"/>
      <c r="BE858" s="16"/>
      <c r="BF858" s="16"/>
      <c r="BG858" s="16"/>
    </row>
    <row r="859" spans="1:59" ht="3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6"/>
      <c r="BE859" s="16"/>
      <c r="BF859" s="16"/>
      <c r="BG859" s="16"/>
    </row>
    <row r="860" spans="1:59" ht="3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6"/>
      <c r="BE860" s="16"/>
      <c r="BF860" s="16"/>
      <c r="BG860" s="16"/>
    </row>
    <row r="861" spans="1:59" ht="3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6"/>
      <c r="BE861" s="16"/>
      <c r="BF861" s="16"/>
      <c r="BG861" s="16"/>
    </row>
    <row r="862" spans="1:59" ht="3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6"/>
      <c r="BE862" s="16"/>
      <c r="BF862" s="16"/>
      <c r="BG862" s="16"/>
    </row>
    <row r="863" spans="1:59" ht="3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6"/>
      <c r="BE863" s="16"/>
      <c r="BF863" s="16"/>
      <c r="BG863" s="16"/>
    </row>
    <row r="864" spans="1:59" ht="3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6"/>
      <c r="BE864" s="16"/>
      <c r="BF864" s="16"/>
      <c r="BG864" s="16"/>
    </row>
    <row r="865" spans="1:59" ht="3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6"/>
      <c r="BE865" s="16"/>
      <c r="BF865" s="16"/>
      <c r="BG865" s="16"/>
    </row>
    <row r="866" spans="1:59" ht="3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6"/>
      <c r="BE866" s="16"/>
      <c r="BF866" s="16"/>
      <c r="BG866" s="16"/>
    </row>
    <row r="867" spans="1:59" ht="3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</row>
    <row r="868" spans="1:59" ht="3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</row>
    <row r="869" spans="1:59" ht="3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6"/>
      <c r="BG869" s="16"/>
    </row>
    <row r="870" spans="1:59" ht="3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6"/>
      <c r="BG870" s="16"/>
    </row>
    <row r="871" spans="1:59" ht="3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6"/>
      <c r="BE871" s="16"/>
      <c r="BF871" s="16"/>
      <c r="BG871" s="16"/>
    </row>
    <row r="872" spans="1:59" ht="3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6"/>
      <c r="BE872" s="16"/>
      <c r="BF872" s="16"/>
      <c r="BG872" s="16"/>
    </row>
    <row r="873" spans="1:59" ht="3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  <c r="BF873" s="16"/>
      <c r="BG873" s="16"/>
    </row>
    <row r="874" spans="1:59" ht="3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</row>
    <row r="875" spans="1:59" ht="3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6"/>
      <c r="BG875" s="16"/>
    </row>
    <row r="876" spans="1:59" ht="3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</row>
    <row r="877" spans="1:59" ht="3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  <c r="BF877" s="16"/>
      <c r="BG877" s="16"/>
    </row>
    <row r="878" spans="1:5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 spans="1:5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 spans="1:5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 spans="1:5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 spans="1:5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 spans="1:5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 spans="1:5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 spans="1:5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 spans="1:5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 spans="1:5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 spans="1:5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 spans="1:5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 spans="1:5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 spans="1:5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 spans="1:5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 spans="1:5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 spans="1:5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 spans="1:5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 spans="1:5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 spans="1:5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 spans="1:5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 spans="1:5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 spans="1:5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 spans="1:5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 spans="1:5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 spans="1:5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 spans="1:5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 spans="1:5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 spans="1:5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 spans="1:5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 spans="1:5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 spans="1:5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 spans="1:5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 spans="1:5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 spans="1:5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 spans="1:5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 spans="1:5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 spans="1:5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 spans="1:5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 spans="1:5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 spans="1:5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 spans="1:5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 spans="1:5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 spans="1:5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 spans="1:5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 spans="1:5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 spans="1:5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 spans="1:5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 spans="1:5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 spans="1:5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 spans="1:5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 spans="1:5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 spans="1:5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 spans="1:5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 spans="1:5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 spans="1:5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 spans="1:5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 spans="1:5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 spans="1:5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 spans="1:5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 spans="1:5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 spans="1:5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 spans="1:5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 spans="1:5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 spans="1:5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 spans="1:5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 spans="1:5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 spans="1:5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 spans="1:5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 spans="1:5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 spans="1:5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 spans="1:5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 spans="1:5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 spans="1:5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 spans="1:5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 spans="1:5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 spans="1:5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 spans="1:5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 spans="1:5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 spans="1:5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 spans="1:5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 spans="1: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 spans="1:5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 spans="1:5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 spans="1:5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 spans="1:5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 spans="1:5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 spans="1:5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 spans="1:5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 spans="1:5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 spans="1:5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 spans="1:5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 spans="1:5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 spans="1:5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 spans="1:5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 spans="1:5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 spans="1:5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 spans="1:5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 spans="1:5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 spans="1:5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 spans="1:5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 spans="1:5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 spans="1:5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 spans="1:5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 spans="1:5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 spans="1:5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  <row r="984" spans="1:5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</row>
    <row r="985" spans="1:5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</row>
    <row r="986" spans="1:5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</row>
    <row r="987" spans="1:5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</row>
    <row r="988" spans="1:5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</row>
    <row r="989" spans="1:5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</row>
    <row r="990" spans="1:5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</row>
    <row r="991" spans="1:5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</row>
    <row r="992" spans="1:5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</row>
    <row r="993" spans="1:5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</row>
    <row r="994" spans="1:5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</row>
    <row r="995" spans="1:5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</row>
    <row r="996" spans="1:5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</row>
    <row r="997" spans="1:5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</row>
    <row r="998" spans="1:5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</row>
    <row r="999" spans="1:5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</row>
    <row r="1000" spans="1:5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</row>
    <row r="1001" spans="1:5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</row>
    <row r="1002" spans="1:5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</row>
    <row r="1003" spans="1:5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</row>
    <row r="1004" spans="1:5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</row>
    <row r="1005" spans="1:5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</row>
    <row r="1006" spans="1:5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</row>
    <row r="1007" spans="1:5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</row>
    <row r="1008" spans="1:59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</row>
    <row r="1009" spans="1:59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</row>
    <row r="1010" spans="1:59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</row>
    <row r="1011" spans="1:59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</row>
    <row r="1012" spans="1:59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</row>
    <row r="1013" spans="1:59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</row>
    <row r="1014" spans="1:59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</row>
    <row r="1015" spans="1:59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</row>
    <row r="1016" spans="1:59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</row>
    <row r="1017" spans="1:59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</row>
    <row r="1018" spans="1:59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</row>
    <row r="1019" spans="1:59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</row>
    <row r="1020" spans="1:59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</row>
    <row r="1021" spans="1:59" ht="15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</row>
    <row r="1022" spans="1:59" ht="15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</row>
    <row r="1023" spans="1:59" ht="15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</row>
    <row r="1024" spans="1:59" ht="15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</row>
    <row r="1025" spans="1:59" ht="15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</row>
    <row r="1026" spans="1:59" ht="15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</row>
    <row r="1027" spans="1:59" ht="15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</row>
    <row r="1028" spans="1:59" ht="15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</row>
    <row r="1029" spans="1:59" ht="15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</row>
    <row r="1030" spans="1:59" ht="15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</row>
    <row r="1031" spans="1:59" ht="15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</row>
    <row r="1032" spans="1:59" ht="15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</row>
    <row r="1033" spans="1:59" ht="15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</row>
    <row r="1034" spans="1:59" ht="15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</row>
    <row r="1035" spans="1:59" ht="15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</row>
    <row r="1036" spans="1:59" ht="15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</row>
    <row r="1037" spans="1:59" ht="15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</row>
    <row r="1038" spans="1:59" ht="15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</row>
    <row r="1039" spans="1:59" ht="15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</row>
    <row r="1040" spans="1:59" ht="15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</row>
    <row r="1041" spans="1:59" ht="15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</row>
    <row r="1042" spans="1:59" ht="15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</row>
    <row r="1043" spans="1:59" ht="15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</row>
    <row r="1044" spans="1:59" ht="15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</row>
    <row r="1045" spans="1:59" ht="15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</row>
    <row r="1046" spans="1:59" ht="15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</row>
    <row r="1047" spans="1:59" ht="15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</row>
    <row r="1048" spans="1:59" ht="15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</row>
    <row r="1049" spans="1:59" ht="15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</row>
    <row r="1050" spans="1:59" ht="15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</row>
    <row r="1051" spans="1:59" ht="15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</row>
    <row r="1052" spans="1:59" ht="15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</row>
    <row r="1053" spans="1:59" ht="15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</row>
    <row r="1054" spans="1:59" ht="15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</row>
    <row r="1055" spans="1:59" ht="15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</row>
    <row r="1056" spans="1:59" ht="15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</row>
    <row r="1057" spans="1:59" ht="15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</row>
    <row r="1058" spans="1:59" ht="15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</row>
    <row r="1059" spans="1:59" ht="15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</row>
    <row r="1060" spans="1:59" ht="15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</row>
    <row r="1061" spans="1:59" ht="15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</row>
    <row r="1062" spans="1:59" ht="15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</row>
    <row r="1063" spans="1:59" ht="15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</row>
    <row r="1064" spans="1:59" ht="15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</row>
    <row r="1065" spans="1:59" ht="15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</row>
    <row r="1066" spans="1:59" ht="15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</row>
    <row r="1067" spans="1:59" ht="15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</row>
    <row r="1068" spans="1:59" ht="15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</row>
    <row r="1069" spans="1:59" ht="15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</row>
    <row r="1070" spans="1:59" ht="15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</row>
    <row r="1071" spans="1:59" ht="15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</row>
    <row r="1072" spans="1:59" ht="15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</row>
    <row r="1073" spans="1:59" ht="15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</row>
    <row r="1074" spans="1:59" ht="15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</row>
    <row r="1075" spans="1:59" ht="15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</row>
    <row r="1076" spans="1:59" ht="15.7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</row>
    <row r="1077" spans="1:59" ht="15.7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</row>
    <row r="1078" spans="1:59" ht="15.7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</row>
    <row r="1079" spans="1:59" ht="15.7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</row>
    <row r="1080" spans="1:59" ht="15.7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</row>
    <row r="1081" spans="1:59" ht="15.7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</row>
    <row r="1082" spans="1:59" ht="15.7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</row>
    <row r="1083" spans="1:59" ht="15.7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</row>
    <row r="1084" spans="1:59" ht="15.7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</row>
    <row r="1085" spans="1:59" ht="15.7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</row>
    <row r="1086" spans="1:59" ht="15.7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</row>
    <row r="1087" spans="1:59" ht="15.7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</row>
    <row r="1088" spans="1:59" ht="15.7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</row>
    <row r="1089" spans="1:59" ht="15.7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</row>
    <row r="1090" spans="1:59" ht="15.7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</row>
    <row r="1091" spans="1:59" ht="15.7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</row>
    <row r="1092" spans="1:59" ht="15.7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</row>
    <row r="1093" spans="1:59" ht="15.7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</row>
    <row r="1094" spans="1:59" ht="15.7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</row>
    <row r="1095" spans="1:59" ht="15.7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</row>
    <row r="1096" spans="1:59" ht="15.7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</row>
    <row r="1097" spans="1:59" ht="15.7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</row>
    <row r="1098" spans="1:59" ht="15.7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</row>
    <row r="1099" spans="1:59" ht="15.7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</row>
    <row r="1100" spans="1:59" ht="15.7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</row>
    <row r="1101" spans="1:59" ht="15.7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</row>
    <row r="1102" spans="1:59" ht="15.7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</row>
    <row r="1103" spans="1:59" ht="15.7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</row>
    <row r="1104" spans="1:59" ht="15.7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</row>
    <row r="1105" spans="1:59" ht="15.7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</row>
    <row r="1106" spans="1:59" ht="15.7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</row>
    <row r="1107" spans="1:59" ht="15.7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</row>
    <row r="1108" spans="1:59" ht="15.7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</row>
    <row r="1109" spans="1:59" ht="15.7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</row>
    <row r="1110" spans="1:59" ht="15.7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</row>
    <row r="1111" spans="1:59" ht="15.7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</row>
    <row r="1112" spans="1:59" ht="15.7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</row>
    <row r="1113" spans="1:59" ht="15.7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</row>
    <row r="1114" spans="1:59" ht="15.7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</row>
    <row r="1115" spans="1:59" ht="15.7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</row>
    <row r="1116" spans="1:59" ht="15.7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</row>
    <row r="1117" spans="1:59" ht="15.7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</row>
    <row r="1118" spans="1:59" ht="15.7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</row>
    <row r="1119" spans="1:59" ht="15.7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</row>
    <row r="1120" spans="1:59" ht="15.7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</row>
    <row r="1121" spans="1:59" ht="15.7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</row>
    <row r="1122" spans="1:59" ht="15.7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</row>
    <row r="1123" spans="1:59" ht="15.7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</row>
    <row r="1124" spans="1:59" ht="15.7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</row>
    <row r="1125" spans="1:59" ht="15.7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</row>
    <row r="1126" spans="1:59" ht="15.7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</row>
    <row r="1127" spans="1:59" ht="15.7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</row>
    <row r="1128" spans="1:59" ht="15.7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</row>
    <row r="1129" spans="1:59" ht="15.7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</row>
    <row r="1130" spans="1:59" ht="15.7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</row>
    <row r="1131" spans="1:59" ht="15.7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</row>
    <row r="1132" spans="1:59" ht="15.7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</row>
    <row r="1133" spans="1:59" ht="15.7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</row>
    <row r="1134" spans="1:59" ht="15.7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</row>
    <row r="1135" spans="1:59" ht="15.7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</row>
    <row r="1136" spans="1:59" ht="15.7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</row>
    <row r="1137" spans="1:59" ht="15.7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</row>
    <row r="1138" spans="1:59" ht="15.7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</row>
    <row r="1139" spans="1:59" ht="15.7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</row>
    <row r="1140" spans="1:59" ht="15.7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</row>
    <row r="1141" spans="1:59" ht="15.7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</row>
    <row r="1142" spans="1:59" ht="15.7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</row>
    <row r="1143" spans="1:59" ht="15.7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</row>
    <row r="1144" spans="1:59" ht="15.7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</row>
    <row r="1145" spans="1:59" ht="15.7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</row>
    <row r="1146" spans="1:59" ht="15.7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</row>
    <row r="1147" spans="1:59" ht="15.7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</row>
    <row r="1148" spans="1:59" ht="15.75" customHeight="1"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</row>
    <row r="1149" spans="1:59" ht="15.75" customHeight="1"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</row>
    <row r="1150" spans="1:59" ht="15.75" customHeight="1"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</row>
    <row r="1151" spans="1:59" ht="15.75" customHeight="1"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</row>
    <row r="1152" spans="1:59" ht="15.75" customHeight="1"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</row>
    <row r="1153" spans="21:59" ht="15.75" customHeight="1"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</row>
    <row r="1154" spans="21:59" ht="15.75" customHeight="1"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</row>
    <row r="1155" spans="21:59" ht="15.75" customHeight="1"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</row>
    <row r="1156" spans="21:59" ht="15.75" customHeight="1"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</row>
    <row r="1157" spans="21:59" ht="15.75" customHeight="1"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</row>
    <row r="1158" spans="21:59" ht="15.75" customHeight="1"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</row>
    <row r="1159" spans="21:59" ht="15.75" customHeight="1"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</row>
    <row r="1160" spans="21:59" ht="15.75" customHeight="1"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</row>
    <row r="1161" spans="21:59" ht="15.75" customHeight="1"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</row>
    <row r="1162" spans="21:59" ht="15.75" customHeight="1"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</row>
    <row r="1163" spans="21:59" ht="15.75" customHeight="1"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</row>
    <row r="1164" spans="21:59" ht="15.75" customHeight="1"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</row>
    <row r="1165" spans="21:59" ht="15.75" customHeight="1"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</row>
    <row r="1166" spans="21:59" ht="15.75" customHeight="1"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</row>
    <row r="1167" spans="21:59" ht="15.75" customHeight="1"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</row>
    <row r="1168" spans="21:59" ht="15.75" customHeight="1"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</row>
    <row r="1169" spans="21:59" ht="15.75" customHeight="1"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</row>
    <row r="1170" spans="21:59" ht="15.75" customHeight="1"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</row>
    <row r="1171" spans="21:59" ht="15.75" customHeight="1"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</row>
    <row r="1172" spans="21:59" ht="15.75" customHeight="1"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</row>
    <row r="1173" spans="21:59" ht="15.75" customHeight="1"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</row>
    <row r="1174" spans="21:59" ht="15.75" customHeight="1"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</row>
    <row r="1175" spans="21:59" ht="15.75" customHeight="1"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</row>
    <row r="1176" spans="21:59" ht="15.75" customHeight="1"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</row>
    <row r="1177" spans="21:59" ht="15.75" customHeight="1"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</row>
    <row r="1178" spans="21:59" ht="15.75" customHeight="1"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</row>
    <row r="1179" spans="21:59" ht="15.75" customHeight="1"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</row>
    <row r="1180" spans="21:59" ht="15.75" customHeight="1"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</row>
    <row r="1181" spans="21:59" ht="15.75" customHeight="1"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</row>
    <row r="1182" spans="21:59" ht="15.75" customHeight="1"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</row>
    <row r="1183" spans="21:59" ht="15.75" customHeight="1"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</row>
    <row r="1184" spans="21:59" ht="15.75" customHeight="1"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</row>
    <row r="1185" spans="21:59" ht="15.75" customHeight="1"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</row>
    <row r="1186" spans="21:59" ht="15.75" customHeight="1"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</row>
    <row r="1187" spans="21:59" ht="15.75" customHeight="1"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</row>
    <row r="1188" spans="21:59" ht="15.75" customHeight="1"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</row>
    <row r="1189" spans="21:59" ht="15.75" customHeight="1"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</row>
    <row r="1190" spans="21:59" ht="15.75" customHeight="1"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</row>
    <row r="1191" spans="21:59" ht="15.75" customHeight="1"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</row>
    <row r="1192" spans="21:59" ht="15.75" customHeight="1"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</row>
    <row r="1193" spans="21:59" ht="15.75" customHeight="1"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</row>
    <row r="1194" spans="21:59" ht="15.75" customHeight="1"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</row>
    <row r="1195" spans="21:59" ht="15.75" customHeight="1"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</row>
    <row r="1196" spans="21:59" ht="15.75" customHeight="1"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</row>
    <row r="1197" spans="21:59" ht="15.75" customHeight="1"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</row>
    <row r="1198" spans="21:59" ht="15.75" customHeight="1"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</row>
    <row r="1199" spans="21:59" ht="15.75" customHeight="1"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</row>
    <row r="1200" spans="21:59" ht="15.75" customHeight="1"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</row>
    <row r="1201" spans="21:59" ht="15.75" customHeight="1"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</row>
    <row r="1202" spans="21:59" ht="15.75" customHeight="1"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</row>
    <row r="1203" spans="21:59" ht="15.75" customHeight="1"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</row>
    <row r="1204" spans="21:59" ht="15.75" customHeight="1"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</row>
    <row r="1205" spans="21:59" ht="15.75" customHeight="1"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</row>
    <row r="1206" spans="21:59" ht="15.75" customHeight="1"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</row>
    <row r="1207" spans="21:59" ht="15.75" customHeight="1"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</row>
    <row r="1208" spans="21:59" ht="15.75" customHeight="1"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</row>
    <row r="1209" spans="21:59" ht="15.75" customHeight="1"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</row>
    <row r="1210" spans="21:59" ht="15.75" customHeight="1"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</row>
  </sheetData>
  <mergeCells count="30">
    <mergeCell ref="G652:G653"/>
    <mergeCell ref="G623:G624"/>
    <mergeCell ref="H652:H653"/>
    <mergeCell ref="I623:L623"/>
    <mergeCell ref="M623:M624"/>
    <mergeCell ref="I652:L652"/>
    <mergeCell ref="M652:M653"/>
    <mergeCell ref="C623:C625"/>
    <mergeCell ref="C652:C654"/>
    <mergeCell ref="D652:D654"/>
    <mergeCell ref="E652:E654"/>
    <mergeCell ref="F652:F654"/>
    <mergeCell ref="D623:D625"/>
    <mergeCell ref="E623:E625"/>
    <mergeCell ref="F623:F625"/>
    <mergeCell ref="H623:H624"/>
    <mergeCell ref="BA40:BG40"/>
    <mergeCell ref="E2:F2"/>
    <mergeCell ref="E10:H10"/>
    <mergeCell ref="E11:H11"/>
    <mergeCell ref="E12:H12"/>
    <mergeCell ref="E13:H13"/>
    <mergeCell ref="E14:H14"/>
    <mergeCell ref="E15:H15"/>
    <mergeCell ref="E16:H16"/>
    <mergeCell ref="R40:X40"/>
    <mergeCell ref="Y40:AE40"/>
    <mergeCell ref="AF40:AL40"/>
    <mergeCell ref="AM40:AS40"/>
    <mergeCell ref="AT40:AZ40"/>
  </mergeCells>
  <pageMargins left="0.7" right="0.7" top="0.75" bottom="0.75" header="0" footer="0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2"/>
  <sheetViews>
    <sheetView zoomScale="85" zoomScaleNormal="85" workbookViewId="0">
      <selection activeCell="N16" sqref="N16"/>
    </sheetView>
  </sheetViews>
  <sheetFormatPr defaultRowHeight="12.75"/>
  <cols>
    <col min="1" max="1" width="8.42578125" style="398" customWidth="1"/>
    <col min="2" max="2" width="5" style="398" customWidth="1"/>
    <col min="3" max="3" width="35" style="398" customWidth="1"/>
    <col min="4" max="4" width="11.5703125" style="398" customWidth="1"/>
    <col min="5" max="5" width="9.7109375" style="398" customWidth="1"/>
    <col min="6" max="7" width="12.140625" style="398" customWidth="1"/>
    <col min="8" max="10" width="11.7109375" style="398" customWidth="1"/>
    <col min="11" max="11" width="19.5703125" style="398" customWidth="1"/>
    <col min="12" max="13" width="15" style="398" customWidth="1"/>
    <col min="14" max="14" width="14.28515625" style="398" customWidth="1"/>
    <col min="15" max="18" width="9.28515625" style="398" customWidth="1"/>
    <col min="19" max="20" width="10.140625" style="398" customWidth="1"/>
    <col min="21" max="21" width="10.5703125" style="398" customWidth="1"/>
    <col min="22" max="22" width="9.28515625" style="398" customWidth="1"/>
    <col min="23" max="23" width="11.7109375" style="398" customWidth="1"/>
    <col min="24" max="25" width="12.42578125" style="398" customWidth="1"/>
    <col min="26" max="27" width="10.140625" style="398" customWidth="1"/>
    <col min="28" max="28" width="11" style="398" customWidth="1"/>
    <col min="29" max="29" width="10.140625" style="398" customWidth="1"/>
    <col min="30" max="16384" width="9.140625" style="398"/>
  </cols>
  <sheetData>
    <row r="1" spans="1:29" ht="12.75" customHeight="1">
      <c r="E1" s="399"/>
      <c r="F1" s="399"/>
      <c r="G1" s="399"/>
      <c r="H1" s="399"/>
      <c r="I1" s="399"/>
      <c r="J1" s="399"/>
      <c r="K1" s="1004">
        <v>2021</v>
      </c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X1" s="1004"/>
      <c r="Y1" s="1004"/>
      <c r="Z1" s="1005" t="s">
        <v>1582</v>
      </c>
      <c r="AA1" s="1006"/>
      <c r="AB1" s="1007" t="s">
        <v>1583</v>
      </c>
      <c r="AC1" s="1007"/>
    </row>
    <row r="2" spans="1:29" ht="12.75" customHeight="1">
      <c r="B2" s="993" t="s">
        <v>10</v>
      </c>
      <c r="C2" s="993" t="s">
        <v>125</v>
      </c>
      <c r="D2" s="996" t="s">
        <v>901</v>
      </c>
      <c r="E2" s="996" t="s">
        <v>1548</v>
      </c>
      <c r="F2" s="996" t="s">
        <v>109</v>
      </c>
      <c r="G2" s="989" t="s">
        <v>1549</v>
      </c>
      <c r="H2" s="999" t="s">
        <v>1556</v>
      </c>
      <c r="I2" s="1000"/>
      <c r="J2" s="1001"/>
      <c r="K2" s="991" t="s">
        <v>1550</v>
      </c>
      <c r="L2" s="991" t="s">
        <v>1575</v>
      </c>
      <c r="M2" s="991" t="s">
        <v>1576</v>
      </c>
      <c r="N2" s="991" t="s">
        <v>1577</v>
      </c>
      <c r="O2" s="1002" t="s">
        <v>1577</v>
      </c>
      <c r="P2" s="1009"/>
      <c r="Q2" s="1009"/>
      <c r="R2" s="1009"/>
      <c r="S2" s="1009"/>
      <c r="T2" s="1010"/>
      <c r="U2" s="1008" t="s">
        <v>1577</v>
      </c>
      <c r="V2" s="1009"/>
      <c r="W2" s="1003"/>
      <c r="X2" s="991" t="s">
        <v>1578</v>
      </c>
      <c r="Y2" s="991" t="s">
        <v>1579</v>
      </c>
      <c r="Z2" s="991" t="s">
        <v>1584</v>
      </c>
      <c r="AA2" s="991" t="s">
        <v>1585</v>
      </c>
      <c r="AB2" s="991" t="s">
        <v>1581</v>
      </c>
      <c r="AC2" s="991" t="s">
        <v>1581</v>
      </c>
    </row>
    <row r="3" spans="1:29" ht="42" customHeight="1">
      <c r="B3" s="994"/>
      <c r="C3" s="994"/>
      <c r="D3" s="997"/>
      <c r="E3" s="997"/>
      <c r="F3" s="998"/>
      <c r="G3" s="990"/>
      <c r="H3" s="404" t="s">
        <v>1557</v>
      </c>
      <c r="I3" s="404" t="s">
        <v>1558</v>
      </c>
      <c r="J3" s="405" t="s">
        <v>1574</v>
      </c>
      <c r="K3" s="992"/>
      <c r="L3" s="992"/>
      <c r="M3" s="992"/>
      <c r="N3" s="992"/>
      <c r="O3" s="1002" t="s">
        <v>1557</v>
      </c>
      <c r="P3" s="1003"/>
      <c r="Q3" s="1002" t="s">
        <v>1558</v>
      </c>
      <c r="R3" s="1003"/>
      <c r="S3" s="1002" t="s">
        <v>1574</v>
      </c>
      <c r="T3" s="1003"/>
      <c r="U3" s="404" t="s">
        <v>1557</v>
      </c>
      <c r="V3" s="404" t="s">
        <v>1558</v>
      </c>
      <c r="W3" s="405" t="s">
        <v>1574</v>
      </c>
      <c r="X3" s="992"/>
      <c r="Y3" s="992"/>
      <c r="Z3" s="992"/>
      <c r="AA3" s="992"/>
      <c r="AB3" s="992"/>
      <c r="AC3" s="992"/>
    </row>
    <row r="4" spans="1:29" ht="12.75" customHeight="1">
      <c r="B4" s="995"/>
      <c r="C4" s="995"/>
      <c r="D4" s="998"/>
      <c r="E4" s="998"/>
      <c r="F4" s="406" t="s">
        <v>1551</v>
      </c>
      <c r="G4" s="406" t="s">
        <v>1552</v>
      </c>
      <c r="H4" s="407" t="s">
        <v>1553</v>
      </c>
      <c r="I4" s="407" t="s">
        <v>1559</v>
      </c>
      <c r="J4" s="408" t="s">
        <v>281</v>
      </c>
      <c r="K4" s="404" t="s">
        <v>1554</v>
      </c>
      <c r="L4" s="404" t="s">
        <v>1554</v>
      </c>
      <c r="M4" s="404" t="s">
        <v>1554</v>
      </c>
      <c r="N4" s="404" t="s">
        <v>1554</v>
      </c>
      <c r="O4" s="598" t="s">
        <v>1553</v>
      </c>
      <c r="P4" s="599" t="s">
        <v>1544</v>
      </c>
      <c r="Q4" s="598" t="s">
        <v>236</v>
      </c>
      <c r="R4" s="599" t="s">
        <v>1544</v>
      </c>
      <c r="S4" s="598" t="s">
        <v>236</v>
      </c>
      <c r="T4" s="599" t="s">
        <v>1544</v>
      </c>
      <c r="U4" s="407" t="s">
        <v>1580</v>
      </c>
      <c r="V4" s="407" t="s">
        <v>1580</v>
      </c>
      <c r="W4" s="407" t="s">
        <v>1580</v>
      </c>
      <c r="X4" s="404" t="s">
        <v>1555</v>
      </c>
      <c r="Y4" s="404" t="s">
        <v>1555</v>
      </c>
      <c r="Z4" s="404" t="s">
        <v>1555</v>
      </c>
      <c r="AA4" s="404" t="s">
        <v>1555</v>
      </c>
      <c r="AB4" s="404" t="s">
        <v>1586</v>
      </c>
      <c r="AC4" s="404" t="s">
        <v>1587</v>
      </c>
    </row>
    <row r="5" spans="1:29">
      <c r="B5" s="402">
        <v>1</v>
      </c>
      <c r="C5" s="403" t="s">
        <v>98</v>
      </c>
      <c r="D5" s="403"/>
      <c r="E5" s="403"/>
      <c r="F5" s="409">
        <v>13681.7</v>
      </c>
      <c r="G5" s="409">
        <v>50184</v>
      </c>
      <c r="H5" s="409">
        <v>1455.039</v>
      </c>
      <c r="I5" s="409">
        <v>4.8000000000000001E-2</v>
      </c>
      <c r="J5" s="409">
        <v>0</v>
      </c>
      <c r="K5" s="409"/>
      <c r="L5" s="409"/>
      <c r="M5" s="409"/>
      <c r="N5" s="409"/>
      <c r="O5" s="409">
        <v>816.04968000000008</v>
      </c>
      <c r="P5" s="409">
        <v>948.89497674418612</v>
      </c>
      <c r="Q5" s="409">
        <v>0</v>
      </c>
      <c r="R5" s="409">
        <v>0</v>
      </c>
      <c r="S5" s="409">
        <v>0</v>
      </c>
      <c r="T5" s="409">
        <v>0</v>
      </c>
      <c r="U5" s="409">
        <v>3008775.1701599997</v>
      </c>
      <c r="V5" s="409">
        <v>0</v>
      </c>
      <c r="W5" s="409">
        <v>0</v>
      </c>
      <c r="X5" s="409"/>
      <c r="Y5" s="409"/>
      <c r="Z5" s="409">
        <v>112.16893153392962</v>
      </c>
      <c r="AA5" s="409">
        <v>165.80271784071556</v>
      </c>
      <c r="AB5" s="409">
        <v>2331630</v>
      </c>
      <c r="AC5" s="409">
        <v>106883.31817800002</v>
      </c>
    </row>
    <row r="6" spans="1:29" s="718" customFormat="1" ht="51" customHeight="1">
      <c r="A6" s="716"/>
      <c r="B6" s="696" t="s">
        <v>145</v>
      </c>
      <c r="C6" s="697" t="s">
        <v>1644</v>
      </c>
      <c r="D6" s="698">
        <v>1966</v>
      </c>
      <c r="E6" s="696">
        <v>1</v>
      </c>
      <c r="F6" s="699">
        <v>320</v>
      </c>
      <c r="G6" s="699">
        <v>845</v>
      </c>
      <c r="H6" s="696">
        <v>51.31</v>
      </c>
      <c r="I6" s="696"/>
      <c r="J6" s="699"/>
      <c r="K6" s="700">
        <v>59662.790697674427</v>
      </c>
      <c r="L6" s="700">
        <v>71595.348837209312</v>
      </c>
      <c r="M6" s="701">
        <v>21970</v>
      </c>
      <c r="N6" s="701">
        <v>49625.348837209312</v>
      </c>
      <c r="O6" s="702">
        <v>42.677800000000012</v>
      </c>
      <c r="P6" s="703">
        <v>49.625348837209316</v>
      </c>
      <c r="Q6" s="700"/>
      <c r="R6" s="700"/>
      <c r="S6" s="700"/>
      <c r="T6" s="700"/>
      <c r="U6" s="700">
        <v>157353.04860000004</v>
      </c>
      <c r="V6" s="700"/>
      <c r="W6" s="700"/>
      <c r="X6" s="704">
        <v>70.606852896656122</v>
      </c>
      <c r="Y6" s="704">
        <v>84.728223475987349</v>
      </c>
      <c r="Z6" s="700">
        <v>44.606852896656122</v>
      </c>
      <c r="AA6" s="700">
        <v>58.728223475987349</v>
      </c>
      <c r="AB6" s="717">
        <v>67200</v>
      </c>
      <c r="AC6" s="717">
        <v>3080.4883200000004</v>
      </c>
    </row>
    <row r="7" spans="1:29" s="718" customFormat="1" ht="63.75" customHeight="1">
      <c r="A7" s="716"/>
      <c r="B7" s="696" t="s">
        <v>41</v>
      </c>
      <c r="C7" s="697" t="s">
        <v>1645</v>
      </c>
      <c r="D7" s="698">
        <v>1966</v>
      </c>
      <c r="E7" s="696">
        <v>2</v>
      </c>
      <c r="F7" s="699">
        <v>1729</v>
      </c>
      <c r="G7" s="699">
        <v>6918</v>
      </c>
      <c r="H7" s="696">
        <v>236.429</v>
      </c>
      <c r="I7" s="696"/>
      <c r="J7" s="699"/>
      <c r="K7" s="700">
        <v>274917.44186046516</v>
      </c>
      <c r="L7" s="700">
        <v>329900.93023255817</v>
      </c>
      <c r="M7" s="701">
        <v>179868</v>
      </c>
      <c r="N7" s="701">
        <v>150032.93023255817</v>
      </c>
      <c r="O7" s="702">
        <v>129.02832000000001</v>
      </c>
      <c r="P7" s="703">
        <v>150.03293023255816</v>
      </c>
      <c r="Q7" s="700"/>
      <c r="R7" s="700"/>
      <c r="S7" s="700"/>
      <c r="T7" s="700"/>
      <c r="U7" s="700">
        <v>475727.41584000003</v>
      </c>
      <c r="V7" s="700"/>
      <c r="W7" s="700"/>
      <c r="X7" s="704">
        <v>39.739439413192422</v>
      </c>
      <c r="Y7" s="704">
        <v>47.687327295830897</v>
      </c>
      <c r="Z7" s="700">
        <v>13.739439413192422</v>
      </c>
      <c r="AA7" s="700">
        <v>21.687327295830897</v>
      </c>
      <c r="AB7" s="717">
        <v>363090</v>
      </c>
      <c r="AC7" s="717">
        <v>16644.263454</v>
      </c>
    </row>
    <row r="8" spans="1:29" s="718" customFormat="1" ht="51" customHeight="1">
      <c r="A8" s="716"/>
      <c r="B8" s="696" t="s">
        <v>149</v>
      </c>
      <c r="C8" s="697" t="s">
        <v>1646</v>
      </c>
      <c r="D8" s="698">
        <v>1970</v>
      </c>
      <c r="E8" s="696">
        <v>2</v>
      </c>
      <c r="F8" s="699">
        <v>1905</v>
      </c>
      <c r="G8" s="699">
        <v>5715</v>
      </c>
      <c r="H8" s="696">
        <v>188.82</v>
      </c>
      <c r="I8" s="696"/>
      <c r="J8" s="699"/>
      <c r="K8" s="700">
        <v>219558.1395348837</v>
      </c>
      <c r="L8" s="700">
        <v>263469.7674418604</v>
      </c>
      <c r="M8" s="701">
        <v>148590</v>
      </c>
      <c r="N8" s="701">
        <v>114879.7674418604</v>
      </c>
      <c r="O8" s="702">
        <v>98.796599999999941</v>
      </c>
      <c r="P8" s="703">
        <v>114.87976744186039</v>
      </c>
      <c r="Q8" s="700"/>
      <c r="R8" s="700"/>
      <c r="S8" s="700"/>
      <c r="T8" s="700"/>
      <c r="U8" s="700">
        <v>364263.06419999979</v>
      </c>
      <c r="V8" s="700"/>
      <c r="W8" s="700"/>
      <c r="X8" s="704">
        <v>38.417872184581576</v>
      </c>
      <c r="Y8" s="704">
        <v>46.101446621497885</v>
      </c>
      <c r="Z8" s="700">
        <v>12.417872184581576</v>
      </c>
      <c r="AA8" s="700">
        <v>20.101446621497885</v>
      </c>
      <c r="AB8" s="717">
        <v>400050</v>
      </c>
      <c r="AC8" s="717">
        <v>18338.532030000002</v>
      </c>
    </row>
    <row r="9" spans="1:29" s="718" customFormat="1" ht="63.75" customHeight="1">
      <c r="A9" s="716"/>
      <c r="B9" s="696" t="s">
        <v>151</v>
      </c>
      <c r="C9" s="697" t="s">
        <v>1647</v>
      </c>
      <c r="D9" s="698">
        <v>1977</v>
      </c>
      <c r="E9" s="696">
        <v>2</v>
      </c>
      <c r="F9" s="699">
        <v>2181</v>
      </c>
      <c r="G9" s="699">
        <v>7259</v>
      </c>
      <c r="H9" s="696">
        <v>207.86</v>
      </c>
      <c r="I9" s="696"/>
      <c r="J9" s="699"/>
      <c r="K9" s="700">
        <v>241697.67441860467</v>
      </c>
      <c r="L9" s="700">
        <v>290037.20930232562</v>
      </c>
      <c r="M9" s="701">
        <v>188734</v>
      </c>
      <c r="N9" s="701">
        <v>101303.20930232562</v>
      </c>
      <c r="O9" s="702">
        <v>87.120760000000018</v>
      </c>
      <c r="P9" s="703">
        <v>101.3032093023256</v>
      </c>
      <c r="Q9" s="700"/>
      <c r="R9" s="700"/>
      <c r="S9" s="700"/>
      <c r="T9" s="700"/>
      <c r="U9" s="700">
        <v>321214.24212000007</v>
      </c>
      <c r="V9" s="700"/>
      <c r="W9" s="700"/>
      <c r="X9" s="704">
        <v>33.296276955311292</v>
      </c>
      <c r="Y9" s="704">
        <v>39.955532346373552</v>
      </c>
      <c r="Z9" s="700">
        <v>7.2962769553112921</v>
      </c>
      <c r="AA9" s="700">
        <v>13.955532346373552</v>
      </c>
      <c r="AB9" s="717">
        <v>458010</v>
      </c>
      <c r="AC9" s="717">
        <v>20995.453206000002</v>
      </c>
    </row>
    <row r="10" spans="1:29" s="718" customFormat="1" ht="51">
      <c r="A10" s="716"/>
      <c r="B10" s="696" t="s">
        <v>154</v>
      </c>
      <c r="C10" s="697" t="s">
        <v>1648</v>
      </c>
      <c r="D10" s="698">
        <v>1980</v>
      </c>
      <c r="E10" s="696">
        <v>2</v>
      </c>
      <c r="F10" s="699">
        <v>2500</v>
      </c>
      <c r="G10" s="699">
        <v>10008</v>
      </c>
      <c r="H10" s="696">
        <v>389.3</v>
      </c>
      <c r="I10" s="696"/>
      <c r="J10" s="699"/>
      <c r="K10" s="700">
        <v>452674.41860465117</v>
      </c>
      <c r="L10" s="700">
        <v>543209.30232558143</v>
      </c>
      <c r="M10" s="701">
        <v>260208</v>
      </c>
      <c r="N10" s="701">
        <v>283001.30232558143</v>
      </c>
      <c r="O10" s="702">
        <v>243.38112000000004</v>
      </c>
      <c r="P10" s="703">
        <v>283.00130232558143</v>
      </c>
      <c r="Q10" s="700"/>
      <c r="R10" s="700"/>
      <c r="S10" s="700"/>
      <c r="T10" s="700"/>
      <c r="U10" s="700">
        <v>897346.1894400001</v>
      </c>
      <c r="V10" s="700"/>
      <c r="W10" s="700"/>
      <c r="X10" s="704">
        <v>45.231256854981133</v>
      </c>
      <c r="Y10" s="704">
        <v>54.277508225977364</v>
      </c>
      <c r="Z10" s="700">
        <v>19.231256854981133</v>
      </c>
      <c r="AA10" s="700">
        <v>28.277508225977364</v>
      </c>
      <c r="AB10" s="717">
        <v>525000</v>
      </c>
      <c r="AC10" s="717">
        <v>24066.314999999999</v>
      </c>
    </row>
    <row r="11" spans="1:29" s="718" customFormat="1" ht="51" customHeight="1">
      <c r="A11" s="716"/>
      <c r="B11" s="696" t="s">
        <v>156</v>
      </c>
      <c r="C11" s="697" t="s">
        <v>1649</v>
      </c>
      <c r="D11" s="698">
        <v>1989</v>
      </c>
      <c r="E11" s="696">
        <v>2</v>
      </c>
      <c r="F11" s="699">
        <v>2468</v>
      </c>
      <c r="G11" s="699">
        <v>10847</v>
      </c>
      <c r="H11" s="696">
        <v>381.32</v>
      </c>
      <c r="I11" s="696"/>
      <c r="J11" s="699"/>
      <c r="K11" s="700">
        <v>443395.34883720934</v>
      </c>
      <c r="L11" s="700">
        <v>532074.41860465123</v>
      </c>
      <c r="M11" s="701">
        <v>282022</v>
      </c>
      <c r="N11" s="701">
        <v>250052.41860465123</v>
      </c>
      <c r="O11" s="702">
        <v>215.04508000000004</v>
      </c>
      <c r="P11" s="703">
        <v>250.05241860465122</v>
      </c>
      <c r="Q11" s="700"/>
      <c r="R11" s="700"/>
      <c r="S11" s="700"/>
      <c r="T11" s="700"/>
      <c r="U11" s="700">
        <v>792871.20996000012</v>
      </c>
      <c r="V11" s="700"/>
      <c r="W11" s="700"/>
      <c r="X11" s="704">
        <v>40.877233229207093</v>
      </c>
      <c r="Y11" s="704">
        <v>49.052679875048511</v>
      </c>
      <c r="Z11" s="700">
        <v>14.877233229207093</v>
      </c>
      <c r="AA11" s="700">
        <v>23.052679875048511</v>
      </c>
      <c r="AB11" s="717">
        <v>518280</v>
      </c>
      <c r="AC11" s="717">
        <v>23758.266168000002</v>
      </c>
    </row>
    <row r="12" spans="1:29" s="719" customFormat="1" ht="51">
      <c r="B12" s="696" t="s">
        <v>159</v>
      </c>
      <c r="C12" s="697" t="s">
        <v>1650</v>
      </c>
      <c r="D12" s="698">
        <v>1982</v>
      </c>
      <c r="E12" s="696">
        <v>3</v>
      </c>
      <c r="F12" s="699">
        <v>2578.6999999999998</v>
      </c>
      <c r="G12" s="699">
        <v>8592</v>
      </c>
      <c r="H12" s="696"/>
      <c r="I12" s="720">
        <v>4.8000000000000001E-2</v>
      </c>
      <c r="J12" s="699"/>
      <c r="K12" s="700"/>
      <c r="L12" s="700"/>
      <c r="M12" s="701"/>
      <c r="N12" s="701"/>
      <c r="O12" s="700"/>
      <c r="P12" s="703">
        <v>0</v>
      </c>
      <c r="Q12" s="700">
        <v>0</v>
      </c>
      <c r="R12" s="700"/>
      <c r="S12" s="700"/>
      <c r="T12" s="700"/>
      <c r="U12" s="700"/>
      <c r="V12" s="700">
        <v>0</v>
      </c>
      <c r="W12" s="700"/>
      <c r="X12" s="704"/>
      <c r="Y12" s="704"/>
      <c r="Z12" s="700">
        <v>0</v>
      </c>
      <c r="AA12" s="700">
        <v>0</v>
      </c>
      <c r="AB12" s="717">
        <v>0</v>
      </c>
      <c r="AC12" s="717">
        <v>0</v>
      </c>
    </row>
    <row r="13" spans="1:29" s="718" customFormat="1" ht="12.75" customHeight="1">
      <c r="B13" s="721">
        <v>2</v>
      </c>
      <c r="C13" s="722" t="s">
        <v>99</v>
      </c>
      <c r="D13" s="723"/>
      <c r="E13" s="721"/>
      <c r="F13" s="724">
        <v>25268.5</v>
      </c>
      <c r="G13" s="724">
        <v>75805.5</v>
      </c>
      <c r="H13" s="724">
        <v>2422.8679999999999</v>
      </c>
      <c r="I13" s="725">
        <v>0</v>
      </c>
      <c r="J13" s="724">
        <v>0</v>
      </c>
      <c r="K13" s="726">
        <v>2817288.3720930233</v>
      </c>
      <c r="L13" s="726">
        <v>3253034.8837209302</v>
      </c>
      <c r="M13" s="726">
        <v>2195763.718715393</v>
      </c>
      <c r="N13" s="726">
        <v>1057271.165005537</v>
      </c>
      <c r="O13" s="726">
        <v>909.2532019047618</v>
      </c>
      <c r="P13" s="726">
        <v>1057.2711650055371</v>
      </c>
      <c r="Q13" s="726">
        <v>0</v>
      </c>
      <c r="R13" s="726">
        <v>0</v>
      </c>
      <c r="S13" s="726">
        <v>0</v>
      </c>
      <c r="T13" s="726">
        <v>0</v>
      </c>
      <c r="U13" s="726">
        <v>2922339.7909219046</v>
      </c>
      <c r="V13" s="726">
        <v>0</v>
      </c>
      <c r="W13" s="726">
        <v>0</v>
      </c>
      <c r="X13" s="726"/>
      <c r="Y13" s="726"/>
      <c r="Z13" s="726">
        <v>35.87567240034182</v>
      </c>
      <c r="AA13" s="726">
        <v>61.024646237501585</v>
      </c>
      <c r="AB13" s="726">
        <v>3120560</v>
      </c>
      <c r="AC13" s="726">
        <v>143048.34273600002</v>
      </c>
    </row>
    <row r="14" spans="1:29" s="718" customFormat="1" ht="38.25" customHeight="1">
      <c r="B14" s="696" t="s">
        <v>164</v>
      </c>
      <c r="C14" s="697" t="s">
        <v>1651</v>
      </c>
      <c r="D14" s="698">
        <v>1966</v>
      </c>
      <c r="E14" s="696">
        <v>3</v>
      </c>
      <c r="F14" s="699">
        <v>3859</v>
      </c>
      <c r="G14" s="699">
        <v>11577</v>
      </c>
      <c r="H14" s="696">
        <v>258.26799999999997</v>
      </c>
      <c r="I14" s="696"/>
      <c r="J14" s="699"/>
      <c r="K14" s="700">
        <v>300311.62790697668</v>
      </c>
      <c r="L14" s="700">
        <v>300311.62790697668</v>
      </c>
      <c r="M14" s="701">
        <v>300311.62790697668</v>
      </c>
      <c r="N14" s="701">
        <v>0</v>
      </c>
      <c r="O14" s="702">
        <v>0</v>
      </c>
      <c r="P14" s="703">
        <v>0</v>
      </c>
      <c r="Q14" s="700"/>
      <c r="R14" s="700"/>
      <c r="S14" s="700"/>
      <c r="T14" s="700"/>
      <c r="U14" s="700">
        <v>0</v>
      </c>
      <c r="V14" s="700"/>
      <c r="W14" s="700"/>
      <c r="X14" s="704">
        <v>25.94036692640379</v>
      </c>
      <c r="Y14" s="704">
        <v>25.94036692640379</v>
      </c>
      <c r="Z14" s="700">
        <v>0</v>
      </c>
      <c r="AA14" s="700">
        <v>0</v>
      </c>
      <c r="AB14" s="717">
        <v>0</v>
      </c>
      <c r="AC14" s="717">
        <v>0</v>
      </c>
    </row>
    <row r="15" spans="1:29" s="718" customFormat="1" ht="38.25" customHeight="1">
      <c r="B15" s="705" t="s">
        <v>46</v>
      </c>
      <c r="C15" s="697" t="s">
        <v>1652</v>
      </c>
      <c r="D15" s="698">
        <v>1968</v>
      </c>
      <c r="E15" s="696">
        <v>3</v>
      </c>
      <c r="F15" s="699">
        <v>4038.5</v>
      </c>
      <c r="G15" s="699">
        <v>12115.5</v>
      </c>
      <c r="H15" s="696">
        <v>290.89</v>
      </c>
      <c r="I15" s="696"/>
      <c r="J15" s="699"/>
      <c r="K15" s="700">
        <v>338244.18604651163</v>
      </c>
      <c r="L15" s="700">
        <v>338244.18604651163</v>
      </c>
      <c r="M15" s="701">
        <v>338244.18604651163</v>
      </c>
      <c r="N15" s="701">
        <v>0</v>
      </c>
      <c r="O15" s="702">
        <v>0</v>
      </c>
      <c r="P15" s="703">
        <v>0</v>
      </c>
      <c r="Q15" s="700"/>
      <c r="R15" s="700"/>
      <c r="S15" s="700"/>
      <c r="T15" s="700"/>
      <c r="U15" s="700">
        <v>0</v>
      </c>
      <c r="V15" s="700"/>
      <c r="W15" s="700"/>
      <c r="X15" s="704">
        <v>27.918301848583354</v>
      </c>
      <c r="Y15" s="704">
        <v>27.918301848583354</v>
      </c>
      <c r="Z15" s="700">
        <v>0</v>
      </c>
      <c r="AA15" s="700">
        <v>0</v>
      </c>
      <c r="AB15" s="717">
        <v>0</v>
      </c>
      <c r="AC15" s="717">
        <v>0</v>
      </c>
    </row>
    <row r="16" spans="1:29" s="718" customFormat="1" ht="38.25" customHeight="1">
      <c r="A16" s="716"/>
      <c r="B16" s="705" t="s">
        <v>810</v>
      </c>
      <c r="C16" s="697" t="s">
        <v>1653</v>
      </c>
      <c r="D16" s="698">
        <v>1979</v>
      </c>
      <c r="E16" s="696">
        <v>3</v>
      </c>
      <c r="F16" s="699">
        <v>5894</v>
      </c>
      <c r="G16" s="699">
        <v>17682</v>
      </c>
      <c r="H16" s="696">
        <v>553.17999999999995</v>
      </c>
      <c r="I16" s="696"/>
      <c r="J16" s="699"/>
      <c r="K16" s="700">
        <v>643232.55813953478</v>
      </c>
      <c r="L16" s="700">
        <v>771879.06976744172</v>
      </c>
      <c r="M16" s="701">
        <v>383033.66666666657</v>
      </c>
      <c r="N16" s="701">
        <v>388845.40310077515</v>
      </c>
      <c r="O16" s="702">
        <v>334.40704666666664</v>
      </c>
      <c r="P16" s="703">
        <v>388.84540310077517</v>
      </c>
      <c r="Q16" s="700"/>
      <c r="R16" s="700"/>
      <c r="S16" s="700"/>
      <c r="T16" s="700"/>
      <c r="U16" s="700">
        <v>1074784.2479866666</v>
      </c>
      <c r="V16" s="700"/>
      <c r="W16" s="700"/>
      <c r="X16" s="704">
        <v>36.377816883810361</v>
      </c>
      <c r="Y16" s="704">
        <v>43.653380260572433</v>
      </c>
      <c r="Z16" s="706">
        <v>14.715467225023652</v>
      </c>
      <c r="AA16" s="706">
        <v>21.991030601785724</v>
      </c>
      <c r="AB16" s="717">
        <v>825160</v>
      </c>
      <c r="AC16" s="717">
        <v>37825.829495999998</v>
      </c>
    </row>
    <row r="17" spans="1:29" s="718" customFormat="1" ht="38.25" customHeight="1">
      <c r="A17" s="716"/>
      <c r="B17" s="705" t="s">
        <v>1560</v>
      </c>
      <c r="C17" s="697" t="s">
        <v>1654</v>
      </c>
      <c r="D17" s="698">
        <v>1983</v>
      </c>
      <c r="E17" s="696">
        <v>3</v>
      </c>
      <c r="F17" s="699">
        <v>5894</v>
      </c>
      <c r="G17" s="699">
        <v>17682</v>
      </c>
      <c r="H17" s="696">
        <v>630.61</v>
      </c>
      <c r="I17" s="696"/>
      <c r="J17" s="699"/>
      <c r="K17" s="700">
        <v>733267.44186046522</v>
      </c>
      <c r="L17" s="700">
        <v>879920.93023255828</v>
      </c>
      <c r="M17" s="701">
        <v>602244.66666666663</v>
      </c>
      <c r="N17" s="701">
        <v>277676.26356589166</v>
      </c>
      <c r="O17" s="702">
        <v>238.80158666666682</v>
      </c>
      <c r="P17" s="703">
        <v>277.67626356589165</v>
      </c>
      <c r="Q17" s="700"/>
      <c r="R17" s="700"/>
      <c r="S17" s="700"/>
      <c r="T17" s="700"/>
      <c r="U17" s="700">
        <v>767508.29954666714</v>
      </c>
      <c r="V17" s="700"/>
      <c r="W17" s="700"/>
      <c r="X17" s="704">
        <v>41.469711676307277</v>
      </c>
      <c r="Y17" s="704">
        <v>49.763654011568732</v>
      </c>
      <c r="Z17" s="706">
        <v>7.4099522222485348</v>
      </c>
      <c r="AA17" s="706">
        <v>15.70389455750999</v>
      </c>
      <c r="AB17" s="717">
        <v>1178800</v>
      </c>
      <c r="AC17" s="717">
        <v>54036.899279999998</v>
      </c>
    </row>
    <row r="18" spans="1:29" s="718" customFormat="1" ht="38.25" customHeight="1">
      <c r="A18" s="716"/>
      <c r="B18" s="705" t="s">
        <v>1561</v>
      </c>
      <c r="C18" s="697" t="s">
        <v>1655</v>
      </c>
      <c r="D18" s="698">
        <v>1989</v>
      </c>
      <c r="E18" s="696">
        <v>3</v>
      </c>
      <c r="F18" s="699">
        <v>5583</v>
      </c>
      <c r="G18" s="699">
        <v>16749</v>
      </c>
      <c r="H18" s="696">
        <v>689.92</v>
      </c>
      <c r="I18" s="696"/>
      <c r="J18" s="699"/>
      <c r="K18" s="700">
        <v>802232.55813953478</v>
      </c>
      <c r="L18" s="700">
        <v>962679.06976744172</v>
      </c>
      <c r="M18" s="701">
        <v>571929.57142857148</v>
      </c>
      <c r="N18" s="701">
        <v>390749.49833887024</v>
      </c>
      <c r="O18" s="702">
        <v>336.04456857142839</v>
      </c>
      <c r="P18" s="703">
        <v>390.74949833887024</v>
      </c>
      <c r="Q18" s="700"/>
      <c r="R18" s="700"/>
      <c r="S18" s="700"/>
      <c r="T18" s="700"/>
      <c r="U18" s="700">
        <v>1080047.2433885708</v>
      </c>
      <c r="V18" s="700"/>
      <c r="W18" s="700"/>
      <c r="X18" s="704">
        <v>47.897340625681224</v>
      </c>
      <c r="Y18" s="704">
        <v>57.476808750817462</v>
      </c>
      <c r="Z18" s="706">
        <v>13.750252953069634</v>
      </c>
      <c r="AA18" s="706">
        <v>23.329721078205871</v>
      </c>
      <c r="AB18" s="717">
        <v>1116600</v>
      </c>
      <c r="AC18" s="717">
        <v>51185.613960000002</v>
      </c>
    </row>
    <row r="19" spans="1:29" s="718" customFormat="1">
      <c r="B19" s="721">
        <v>3</v>
      </c>
      <c r="C19" s="722" t="s">
        <v>100</v>
      </c>
      <c r="D19" s="723"/>
      <c r="E19" s="721"/>
      <c r="F19" s="724">
        <v>11273.9</v>
      </c>
      <c r="G19" s="724">
        <v>33821.700000000004</v>
      </c>
      <c r="H19" s="724">
        <v>1500.6</v>
      </c>
      <c r="I19" s="725">
        <v>3.1E-2</v>
      </c>
      <c r="J19" s="724">
        <v>0</v>
      </c>
      <c r="K19" s="726"/>
      <c r="L19" s="726"/>
      <c r="M19" s="726">
        <v>1018756.8023255813</v>
      </c>
      <c r="N19" s="726"/>
      <c r="O19" s="726">
        <v>797.66909999999984</v>
      </c>
      <c r="P19" s="726">
        <v>927.52220930232534</v>
      </c>
      <c r="Q19" s="726"/>
      <c r="R19" s="726"/>
      <c r="S19" s="726">
        <v>0</v>
      </c>
      <c r="T19" s="726">
        <v>0</v>
      </c>
      <c r="U19" s="726">
        <v>2563708.4873999995</v>
      </c>
      <c r="V19" s="726"/>
      <c r="W19" s="726">
        <v>0</v>
      </c>
      <c r="X19" s="726"/>
      <c r="Y19" s="726"/>
      <c r="Z19" s="726"/>
      <c r="AA19" s="726"/>
      <c r="AB19" s="726">
        <v>1226480</v>
      </c>
      <c r="AC19" s="726">
        <v>56222.579087999999</v>
      </c>
    </row>
    <row r="20" spans="1:29" s="718" customFormat="1" ht="25.5" customHeight="1">
      <c r="A20" s="716"/>
      <c r="B20" s="696" t="s">
        <v>172</v>
      </c>
      <c r="C20" s="697" t="s">
        <v>1640</v>
      </c>
      <c r="D20" s="698">
        <v>1978</v>
      </c>
      <c r="E20" s="696">
        <v>4</v>
      </c>
      <c r="F20" s="699">
        <v>7345</v>
      </c>
      <c r="G20" s="699">
        <v>22035</v>
      </c>
      <c r="H20" s="696">
        <v>732.60799999999995</v>
      </c>
      <c r="I20" s="696"/>
      <c r="J20" s="699"/>
      <c r="K20" s="700">
        <v>851869.7674418604</v>
      </c>
      <c r="L20" s="700">
        <v>851869.7674418604</v>
      </c>
      <c r="M20" s="701">
        <v>724089.30232558132</v>
      </c>
      <c r="N20" s="701">
        <v>127780.46511627905</v>
      </c>
      <c r="O20" s="702">
        <v>109.89119999999998</v>
      </c>
      <c r="P20" s="703">
        <v>127.78046511627905</v>
      </c>
      <c r="Q20" s="700"/>
      <c r="R20" s="700"/>
      <c r="S20" s="700"/>
      <c r="T20" s="700"/>
      <c r="U20" s="700">
        <v>353190.31679999997</v>
      </c>
      <c r="V20" s="700"/>
      <c r="W20" s="700"/>
      <c r="X20" s="704">
        <v>38.659848760692554</v>
      </c>
      <c r="Y20" s="704">
        <v>38.659848760692554</v>
      </c>
      <c r="Z20" s="700">
        <v>5.7989773141038867</v>
      </c>
      <c r="AA20" s="700">
        <v>5.7989773141038867</v>
      </c>
      <c r="AB20" s="717">
        <v>440700</v>
      </c>
      <c r="AC20" s="717">
        <v>20201.952420000001</v>
      </c>
    </row>
    <row r="21" spans="1:29" s="718" customFormat="1" ht="25.5" customHeight="1">
      <c r="A21" s="716"/>
      <c r="B21" s="705" t="s">
        <v>51</v>
      </c>
      <c r="C21" s="697" t="s">
        <v>1641</v>
      </c>
      <c r="D21" s="698">
        <v>1972</v>
      </c>
      <c r="E21" s="696">
        <v>2</v>
      </c>
      <c r="F21" s="699">
        <v>3625</v>
      </c>
      <c r="G21" s="699">
        <v>10875</v>
      </c>
      <c r="H21" s="696">
        <v>767.99199999999996</v>
      </c>
      <c r="I21" s="696"/>
      <c r="J21" s="699"/>
      <c r="K21" s="700">
        <v>893013.95348837203</v>
      </c>
      <c r="L21" s="700">
        <v>1071616.7441860463</v>
      </c>
      <c r="M21" s="701">
        <v>271875</v>
      </c>
      <c r="N21" s="701">
        <v>799741.7441860463</v>
      </c>
      <c r="O21" s="702">
        <v>687.77789999999982</v>
      </c>
      <c r="P21" s="703">
        <v>799.74174418604628</v>
      </c>
      <c r="Q21" s="700"/>
      <c r="R21" s="700"/>
      <c r="S21" s="700"/>
      <c r="T21" s="700"/>
      <c r="U21" s="700">
        <v>2210518.1705999994</v>
      </c>
      <c r="V21" s="700"/>
      <c r="W21" s="700"/>
      <c r="X21" s="704">
        <v>82.116225608126157</v>
      </c>
      <c r="Y21" s="704">
        <v>98.539470729751386</v>
      </c>
      <c r="Z21" s="700">
        <v>57.116225608126157</v>
      </c>
      <c r="AA21" s="700">
        <v>73.539470729751386</v>
      </c>
      <c r="AB21" s="717">
        <v>725000</v>
      </c>
      <c r="AC21" s="717">
        <v>33234.434999999998</v>
      </c>
    </row>
    <row r="22" spans="1:29" s="718" customFormat="1" ht="12.75" customHeight="1">
      <c r="A22" s="716"/>
      <c r="B22" s="705" t="s">
        <v>813</v>
      </c>
      <c r="C22" s="697" t="s">
        <v>1642</v>
      </c>
      <c r="D22" s="698">
        <v>1989</v>
      </c>
      <c r="E22" s="696">
        <v>1</v>
      </c>
      <c r="F22" s="699">
        <v>107.1</v>
      </c>
      <c r="G22" s="699">
        <v>321.29999999999995</v>
      </c>
      <c r="H22" s="696"/>
      <c r="I22" s="720">
        <v>1.0924975320829219E-2</v>
      </c>
      <c r="J22" s="699"/>
      <c r="K22" s="700"/>
      <c r="L22" s="700"/>
      <c r="M22" s="701">
        <v>8032.4999999999991</v>
      </c>
      <c r="N22" s="701"/>
      <c r="O22" s="700"/>
      <c r="P22" s="703">
        <v>0</v>
      </c>
      <c r="Q22" s="707"/>
      <c r="R22" s="708"/>
      <c r="S22" s="700"/>
      <c r="T22" s="700"/>
      <c r="U22" s="700"/>
      <c r="V22" s="700"/>
      <c r="W22" s="700"/>
      <c r="X22" s="704"/>
      <c r="Y22" s="704"/>
      <c r="Z22" s="700"/>
      <c r="AA22" s="700"/>
      <c r="AB22" s="717">
        <v>21420</v>
      </c>
      <c r="AC22" s="717">
        <v>981.90565200000003</v>
      </c>
    </row>
    <row r="23" spans="1:29" s="718" customFormat="1" ht="12.75" customHeight="1">
      <c r="A23" s="716"/>
      <c r="B23" s="705" t="s">
        <v>989</v>
      </c>
      <c r="C23" s="697" t="s">
        <v>1643</v>
      </c>
      <c r="D23" s="698">
        <v>1985</v>
      </c>
      <c r="E23" s="696">
        <v>1</v>
      </c>
      <c r="F23" s="699">
        <v>196.8</v>
      </c>
      <c r="G23" s="699">
        <v>590.40000000000009</v>
      </c>
      <c r="H23" s="696"/>
      <c r="I23" s="720">
        <v>2.0075024679170779E-2</v>
      </c>
      <c r="J23" s="699"/>
      <c r="K23" s="700"/>
      <c r="L23" s="700"/>
      <c r="M23" s="701">
        <v>14760.000000000002</v>
      </c>
      <c r="N23" s="701"/>
      <c r="O23" s="700"/>
      <c r="P23" s="703">
        <v>0</v>
      </c>
      <c r="Q23" s="707"/>
      <c r="R23" s="708"/>
      <c r="S23" s="700"/>
      <c r="T23" s="700"/>
      <c r="U23" s="700"/>
      <c r="V23" s="700"/>
      <c r="W23" s="700"/>
      <c r="X23" s="704"/>
      <c r="Y23" s="704"/>
      <c r="Z23" s="700"/>
      <c r="AA23" s="700"/>
      <c r="AB23" s="717">
        <v>39360</v>
      </c>
      <c r="AC23" s="717">
        <v>1804.286016</v>
      </c>
    </row>
    <row r="24" spans="1:29" s="718" customFormat="1" ht="12.75" customHeight="1">
      <c r="B24" s="721">
        <v>4</v>
      </c>
      <c r="C24" s="722" t="s">
        <v>101</v>
      </c>
      <c r="D24" s="723"/>
      <c r="E24" s="721"/>
      <c r="F24" s="724">
        <v>2134.1</v>
      </c>
      <c r="G24" s="724">
        <v>6134.8</v>
      </c>
      <c r="H24" s="724">
        <v>168.46600000000001</v>
      </c>
      <c r="I24" s="725">
        <v>6.5000000000000002E-2</v>
      </c>
      <c r="J24" s="724">
        <v>0</v>
      </c>
      <c r="K24" s="726"/>
      <c r="L24" s="726"/>
      <c r="M24" s="726"/>
      <c r="N24" s="726"/>
      <c r="O24" s="726">
        <v>109.73909136735982</v>
      </c>
      <c r="P24" s="726">
        <v>127.6035946132091</v>
      </c>
      <c r="Q24" s="726"/>
      <c r="R24" s="726"/>
      <c r="S24" s="726">
        <v>0</v>
      </c>
      <c r="T24" s="726">
        <v>0</v>
      </c>
      <c r="U24" s="726">
        <v>405376.20351102715</v>
      </c>
      <c r="V24" s="726"/>
      <c r="W24" s="726">
        <v>0</v>
      </c>
      <c r="X24" s="726"/>
      <c r="Y24" s="726"/>
      <c r="Z24" s="726"/>
      <c r="AA24" s="726"/>
      <c r="AB24" s="726">
        <v>286746</v>
      </c>
      <c r="AC24" s="726">
        <v>13144.608687600001</v>
      </c>
    </row>
    <row r="25" spans="1:29" s="718" customFormat="1" ht="51" customHeight="1">
      <c r="A25" s="716"/>
      <c r="B25" s="696" t="s">
        <v>76</v>
      </c>
      <c r="C25" s="697" t="s">
        <v>180</v>
      </c>
      <c r="D25" s="698">
        <v>1979</v>
      </c>
      <c r="E25" s="696">
        <v>2</v>
      </c>
      <c r="F25" s="699">
        <v>1322.5</v>
      </c>
      <c r="G25" s="699">
        <v>3700</v>
      </c>
      <c r="H25" s="696">
        <v>168.46600000000001</v>
      </c>
      <c r="I25" s="696"/>
      <c r="J25" s="699"/>
      <c r="K25" s="700">
        <v>195890.69767441862</v>
      </c>
      <c r="L25" s="700">
        <v>235068.83720930235</v>
      </c>
      <c r="M25" s="701">
        <v>107465.24259609326</v>
      </c>
      <c r="N25" s="701">
        <v>127603.59461320909</v>
      </c>
      <c r="O25" s="702">
        <v>109.73909136735982</v>
      </c>
      <c r="P25" s="703">
        <v>127.6035946132091</v>
      </c>
      <c r="Q25" s="700"/>
      <c r="R25" s="700"/>
      <c r="S25" s="700"/>
      <c r="T25" s="700"/>
      <c r="U25" s="700">
        <v>405376.20351102715</v>
      </c>
      <c r="V25" s="700"/>
      <c r="W25" s="700"/>
      <c r="X25" s="704">
        <v>52.943431803896928</v>
      </c>
      <c r="Y25" s="704">
        <v>63.532118164676312</v>
      </c>
      <c r="Z25" s="706">
        <v>23.898771642790642</v>
      </c>
      <c r="AA25" s="706">
        <v>34.487458003570026</v>
      </c>
      <c r="AB25" s="717">
        <v>238050</v>
      </c>
      <c r="AC25" s="717">
        <v>10912.35483</v>
      </c>
    </row>
    <row r="26" spans="1:29" s="718" customFormat="1" ht="89.25" customHeight="1">
      <c r="A26" s="716"/>
      <c r="B26" s="696" t="s">
        <v>56</v>
      </c>
      <c r="C26" s="697" t="s">
        <v>1656</v>
      </c>
      <c r="D26" s="698">
        <v>1994</v>
      </c>
      <c r="E26" s="696">
        <v>2</v>
      </c>
      <c r="F26" s="699">
        <v>811.6</v>
      </c>
      <c r="G26" s="699">
        <v>2434.8000000000002</v>
      </c>
      <c r="H26" s="696"/>
      <c r="I26" s="720">
        <v>6.5000000000000002E-2</v>
      </c>
      <c r="J26" s="699"/>
      <c r="K26" s="700"/>
      <c r="L26" s="700"/>
      <c r="M26" s="701"/>
      <c r="N26" s="701"/>
      <c r="O26" s="700"/>
      <c r="P26" s="703">
        <v>0</v>
      </c>
      <c r="Q26" s="707"/>
      <c r="R26" s="708"/>
      <c r="S26" s="700"/>
      <c r="T26" s="700"/>
      <c r="U26" s="700"/>
      <c r="V26" s="700"/>
      <c r="W26" s="700"/>
      <c r="X26" s="704"/>
      <c r="Y26" s="704"/>
      <c r="Z26" s="700"/>
      <c r="AA26" s="700"/>
      <c r="AB26" s="717">
        <v>48696</v>
      </c>
      <c r="AC26" s="717">
        <v>2232.2538576000002</v>
      </c>
    </row>
    <row r="27" spans="1:29" s="718" customFormat="1" ht="12.75" customHeight="1">
      <c r="B27" s="721">
        <v>5</v>
      </c>
      <c r="C27" s="722" t="s">
        <v>102</v>
      </c>
      <c r="D27" s="723"/>
      <c r="E27" s="721"/>
      <c r="F27" s="724">
        <v>10567.800000000001</v>
      </c>
      <c r="G27" s="724">
        <v>31664.5</v>
      </c>
      <c r="H27" s="724">
        <v>803.40000000000009</v>
      </c>
      <c r="I27" s="725">
        <v>0.1027</v>
      </c>
      <c r="J27" s="724">
        <v>10.08</v>
      </c>
      <c r="K27" s="726"/>
      <c r="L27" s="726"/>
      <c r="M27" s="726">
        <v>831629.12422154052</v>
      </c>
      <c r="N27" s="726"/>
      <c r="O27" s="726">
        <v>345.21428613333342</v>
      </c>
      <c r="P27" s="726">
        <v>401.41196062015513</v>
      </c>
      <c r="Q27" s="726"/>
      <c r="R27" s="726"/>
      <c r="S27" s="726"/>
      <c r="T27" s="726"/>
      <c r="U27" s="726">
        <v>1273840.7158320001</v>
      </c>
      <c r="V27" s="726"/>
      <c r="W27" s="726"/>
      <c r="X27" s="726"/>
      <c r="Y27" s="726"/>
      <c r="Z27" s="726"/>
      <c r="AA27" s="726"/>
      <c r="AB27" s="726">
        <v>1902204</v>
      </c>
      <c r="AC27" s="726">
        <v>87198.172682399992</v>
      </c>
    </row>
    <row r="28" spans="1:29" s="718" customFormat="1" ht="76.5" customHeight="1">
      <c r="A28" s="716"/>
      <c r="B28" s="705" t="s">
        <v>1562</v>
      </c>
      <c r="C28" s="697" t="s">
        <v>184</v>
      </c>
      <c r="D28" s="698">
        <v>1980</v>
      </c>
      <c r="E28" s="698" t="s">
        <v>186</v>
      </c>
      <c r="F28" s="699">
        <v>492</v>
      </c>
      <c r="G28" s="699">
        <v>1950.1</v>
      </c>
      <c r="H28" s="696">
        <v>72.069999999999993</v>
      </c>
      <c r="I28" s="696"/>
      <c r="J28" s="699"/>
      <c r="K28" s="700">
        <v>83802.325581395344</v>
      </c>
      <c r="L28" s="700">
        <v>83802.325581395344</v>
      </c>
      <c r="M28" s="701">
        <v>71231.976744186046</v>
      </c>
      <c r="N28" s="701">
        <v>12570.348837209302</v>
      </c>
      <c r="O28" s="702">
        <v>10.810499999999999</v>
      </c>
      <c r="P28" s="703">
        <v>12.570348837209302</v>
      </c>
      <c r="Q28" s="700"/>
      <c r="R28" s="700"/>
      <c r="S28" s="700"/>
      <c r="T28" s="700"/>
      <c r="U28" s="700">
        <v>39890.744999999995</v>
      </c>
      <c r="V28" s="700"/>
      <c r="W28" s="700"/>
      <c r="X28" s="704">
        <v>42.973347818776141</v>
      </c>
      <c r="Y28" s="704">
        <v>42.973347818776141</v>
      </c>
      <c r="Z28" s="700">
        <v>6.4460021728164207</v>
      </c>
      <c r="AA28" s="700">
        <v>6.4460021728164207</v>
      </c>
      <c r="AB28" s="717">
        <v>88560</v>
      </c>
      <c r="AC28" s="717">
        <v>4059.6435360000005</v>
      </c>
    </row>
    <row r="29" spans="1:29" s="718" customFormat="1" ht="76.5" customHeight="1">
      <c r="A29" s="716"/>
      <c r="B29" s="705" t="s">
        <v>1563</v>
      </c>
      <c r="C29" s="697" t="s">
        <v>188</v>
      </c>
      <c r="D29" s="698">
        <v>1977</v>
      </c>
      <c r="E29" s="698" t="s">
        <v>186</v>
      </c>
      <c r="F29" s="699">
        <v>720</v>
      </c>
      <c r="G29" s="699">
        <v>2088</v>
      </c>
      <c r="H29" s="696">
        <v>100.51</v>
      </c>
      <c r="I29" s="696"/>
      <c r="J29" s="699"/>
      <c r="K29" s="700">
        <v>116872.09302325582</v>
      </c>
      <c r="L29" s="700">
        <v>140246.51162790696</v>
      </c>
      <c r="M29" s="701">
        <v>60140.159999999996</v>
      </c>
      <c r="N29" s="701">
        <v>80106.351627906959</v>
      </c>
      <c r="O29" s="702">
        <v>68.89146239999998</v>
      </c>
      <c r="P29" s="703">
        <v>80.10635162790696</v>
      </c>
      <c r="Q29" s="700"/>
      <c r="R29" s="700"/>
      <c r="S29" s="700"/>
      <c r="T29" s="700"/>
      <c r="U29" s="700">
        <v>254209.49625599993</v>
      </c>
      <c r="V29" s="700"/>
      <c r="W29" s="700"/>
      <c r="X29" s="704">
        <v>55.973224627996082</v>
      </c>
      <c r="Y29" s="704">
        <v>67.167869553595295</v>
      </c>
      <c r="Z29" s="706">
        <v>27.170466007306427</v>
      </c>
      <c r="AA29" s="706">
        <v>38.365110932905637</v>
      </c>
      <c r="AB29" s="717">
        <v>129600</v>
      </c>
      <c r="AC29" s="717">
        <v>5940.9417600000006</v>
      </c>
    </row>
    <row r="30" spans="1:29" s="718" customFormat="1" ht="25.5" customHeight="1">
      <c r="A30" s="716"/>
      <c r="B30" s="705" t="s">
        <v>1564</v>
      </c>
      <c r="C30" s="697" t="s">
        <v>1657</v>
      </c>
      <c r="D30" s="698">
        <v>1993</v>
      </c>
      <c r="E30" s="696">
        <v>3</v>
      </c>
      <c r="F30" s="699">
        <v>7886</v>
      </c>
      <c r="G30" s="727">
        <v>23658</v>
      </c>
      <c r="H30" s="696">
        <v>630.82000000000005</v>
      </c>
      <c r="I30" s="696"/>
      <c r="J30" s="699"/>
      <c r="K30" s="700">
        <v>733511.62790697685</v>
      </c>
      <c r="L30" s="700">
        <v>880213.95348837215</v>
      </c>
      <c r="M30" s="701">
        <v>571478.69333333336</v>
      </c>
      <c r="N30" s="701">
        <v>308735.26015503879</v>
      </c>
      <c r="O30" s="702">
        <v>265.5123237333334</v>
      </c>
      <c r="P30" s="703">
        <v>308.73526015503887</v>
      </c>
      <c r="Q30" s="700"/>
      <c r="R30" s="700"/>
      <c r="S30" s="700"/>
      <c r="T30" s="700"/>
      <c r="U30" s="700">
        <v>979740.47457600024</v>
      </c>
      <c r="V30" s="700"/>
      <c r="W30" s="700"/>
      <c r="X30" s="704">
        <v>31.004802937990398</v>
      </c>
      <c r="Y30" s="704">
        <v>37.205763525588473</v>
      </c>
      <c r="Z30" s="706">
        <v>6.848970097795398</v>
      </c>
      <c r="AA30" s="706">
        <v>13.049930685393473</v>
      </c>
      <c r="AB30" s="717">
        <v>1419480</v>
      </c>
      <c r="AC30" s="717">
        <v>65069.814888000001</v>
      </c>
    </row>
    <row r="31" spans="1:29" s="718" customFormat="1" ht="25.5" customHeight="1">
      <c r="A31" s="716"/>
      <c r="B31" s="705" t="s">
        <v>1565</v>
      </c>
      <c r="C31" s="697" t="s">
        <v>191</v>
      </c>
      <c r="D31" s="698">
        <v>1950</v>
      </c>
      <c r="E31" s="696">
        <v>1</v>
      </c>
      <c r="F31" s="699">
        <v>297.2</v>
      </c>
      <c r="G31" s="699">
        <v>802.4</v>
      </c>
      <c r="H31" s="696"/>
      <c r="I31" s="696"/>
      <c r="J31" s="727">
        <v>10.08</v>
      </c>
      <c r="K31" s="700"/>
      <c r="L31" s="700"/>
      <c r="M31" s="701">
        <v>34215.631921040818</v>
      </c>
      <c r="N31" s="701"/>
      <c r="O31" s="700"/>
      <c r="P31" s="703">
        <v>0</v>
      </c>
      <c r="Q31" s="700"/>
      <c r="R31" s="700"/>
      <c r="S31" s="709"/>
      <c r="T31" s="710"/>
      <c r="U31" s="700"/>
      <c r="V31" s="700"/>
      <c r="W31" s="700"/>
      <c r="X31" s="704"/>
      <c r="Y31" s="704"/>
      <c r="Z31" s="706"/>
      <c r="AA31" s="706"/>
      <c r="AB31" s="717">
        <v>53496</v>
      </c>
      <c r="AC31" s="717">
        <v>2452.2887376000003</v>
      </c>
    </row>
    <row r="32" spans="1:29" s="718" customFormat="1" ht="25.5" customHeight="1">
      <c r="A32" s="716"/>
      <c r="B32" s="705" t="s">
        <v>1566</v>
      </c>
      <c r="C32" s="697" t="s">
        <v>193</v>
      </c>
      <c r="D32" s="698">
        <v>1991</v>
      </c>
      <c r="E32" s="696">
        <v>2</v>
      </c>
      <c r="F32" s="699">
        <v>1172.5999999999999</v>
      </c>
      <c r="G32" s="699">
        <v>3166</v>
      </c>
      <c r="H32" s="696"/>
      <c r="I32" s="728">
        <v>0.1027</v>
      </c>
      <c r="J32" s="699"/>
      <c r="K32" s="700"/>
      <c r="L32" s="700"/>
      <c r="M32" s="701">
        <v>94562.66222298026</v>
      </c>
      <c r="N32" s="701"/>
      <c r="O32" s="700"/>
      <c r="P32" s="703">
        <v>0</v>
      </c>
      <c r="Q32" s="707"/>
      <c r="R32" s="708"/>
      <c r="S32" s="700"/>
      <c r="T32" s="700"/>
      <c r="U32" s="700"/>
      <c r="V32" s="700"/>
      <c r="W32" s="700"/>
      <c r="X32" s="704"/>
      <c r="Y32" s="704"/>
      <c r="Z32" s="706"/>
      <c r="AA32" s="706"/>
      <c r="AB32" s="717">
        <v>211067.99999999997</v>
      </c>
      <c r="AC32" s="717">
        <v>9675.483760799998</v>
      </c>
    </row>
    <row r="33" spans="1:29" s="718" customFormat="1">
      <c r="B33" s="721">
        <v>6</v>
      </c>
      <c r="C33" s="722" t="s">
        <v>103</v>
      </c>
      <c r="D33" s="723"/>
      <c r="E33" s="721"/>
      <c r="F33" s="724">
        <v>1391.6999999999998</v>
      </c>
      <c r="G33" s="724">
        <v>9161.75</v>
      </c>
      <c r="H33" s="724">
        <v>64.03</v>
      </c>
      <c r="I33" s="725">
        <v>2.5000000000000001E-2</v>
      </c>
      <c r="J33" s="724">
        <v>0</v>
      </c>
      <c r="K33" s="726"/>
      <c r="L33" s="726"/>
      <c r="M33" s="726">
        <v>95946.278372093017</v>
      </c>
      <c r="N33" s="726"/>
      <c r="O33" s="726">
        <v>0</v>
      </c>
      <c r="P33" s="726">
        <v>0</v>
      </c>
      <c r="Q33" s="726"/>
      <c r="R33" s="726"/>
      <c r="S33" s="726">
        <v>0</v>
      </c>
      <c r="T33" s="726">
        <v>0</v>
      </c>
      <c r="U33" s="726">
        <v>0</v>
      </c>
      <c r="V33" s="726"/>
      <c r="W33" s="726">
        <v>0</v>
      </c>
      <c r="X33" s="726"/>
      <c r="Y33" s="726"/>
      <c r="Z33" s="726"/>
      <c r="AA33" s="726"/>
      <c r="AB33" s="726">
        <v>26838</v>
      </c>
      <c r="AC33" s="726">
        <v>1230.2700228000001</v>
      </c>
    </row>
    <row r="34" spans="1:29" s="718" customFormat="1" ht="25.5" customHeight="1">
      <c r="B34" s="705" t="s">
        <v>1567</v>
      </c>
      <c r="C34" s="697" t="s">
        <v>199</v>
      </c>
      <c r="D34" s="698">
        <v>2017</v>
      </c>
      <c r="E34" s="696">
        <v>1</v>
      </c>
      <c r="F34" s="699">
        <v>1242.5999999999999</v>
      </c>
      <c r="G34" s="699">
        <v>8789</v>
      </c>
      <c r="H34" s="696">
        <v>64.03</v>
      </c>
      <c r="I34" s="696"/>
      <c r="J34" s="699"/>
      <c r="K34" s="700">
        <v>74453.488372093023</v>
      </c>
      <c r="L34" s="700">
        <v>74453.488372093023</v>
      </c>
      <c r="M34" s="700">
        <v>74453.488372093023</v>
      </c>
      <c r="N34" s="700">
        <v>0</v>
      </c>
      <c r="O34" s="700">
        <v>0</v>
      </c>
      <c r="P34" s="700"/>
      <c r="Q34" s="700"/>
      <c r="R34" s="700"/>
      <c r="S34" s="700"/>
      <c r="T34" s="700"/>
      <c r="U34" s="700">
        <v>0</v>
      </c>
      <c r="V34" s="700"/>
      <c r="W34" s="700"/>
      <c r="X34" s="704">
        <v>8.4712126945150779</v>
      </c>
      <c r="Y34" s="704">
        <v>8.4712126945150779</v>
      </c>
      <c r="Z34" s="700">
        <v>0</v>
      </c>
      <c r="AA34" s="700">
        <v>0</v>
      </c>
      <c r="AB34" s="717">
        <v>0</v>
      </c>
      <c r="AC34" s="717">
        <v>0</v>
      </c>
    </row>
    <row r="35" spans="1:29" s="718" customFormat="1" ht="12.75" customHeight="1">
      <c r="A35" s="716"/>
      <c r="B35" s="705" t="s">
        <v>1568</v>
      </c>
      <c r="C35" s="697" t="s">
        <v>201</v>
      </c>
      <c r="D35" s="698">
        <v>2011</v>
      </c>
      <c r="E35" s="696">
        <v>2</v>
      </c>
      <c r="F35" s="699">
        <v>149.1</v>
      </c>
      <c r="G35" s="699">
        <v>372.75</v>
      </c>
      <c r="H35" s="696"/>
      <c r="I35" s="728">
        <v>2.5000000000000001E-2</v>
      </c>
      <c r="J35" s="699"/>
      <c r="K35" s="700"/>
      <c r="L35" s="700"/>
      <c r="M35" s="701">
        <v>21492.79</v>
      </c>
      <c r="N35" s="701"/>
      <c r="O35" s="700"/>
      <c r="P35" s="703">
        <v>0</v>
      </c>
      <c r="Q35" s="707"/>
      <c r="R35" s="708"/>
      <c r="S35" s="700"/>
      <c r="T35" s="700"/>
      <c r="U35" s="700"/>
      <c r="V35" s="700"/>
      <c r="W35" s="700"/>
      <c r="X35" s="704"/>
      <c r="Y35" s="704"/>
      <c r="Z35" s="706"/>
      <c r="AA35" s="706"/>
      <c r="AB35" s="717">
        <v>26838</v>
      </c>
      <c r="AC35" s="717">
        <v>1230.2700228000001</v>
      </c>
    </row>
    <row r="36" spans="1:29" s="718" customFormat="1" ht="12.75" customHeight="1">
      <c r="B36" s="729">
        <v>7</v>
      </c>
      <c r="C36" s="722" t="s">
        <v>204</v>
      </c>
      <c r="D36" s="723"/>
      <c r="E36" s="721"/>
      <c r="F36" s="724">
        <v>5845.8</v>
      </c>
      <c r="G36" s="724">
        <v>17803.64</v>
      </c>
      <c r="H36" s="724">
        <v>625.64499999999998</v>
      </c>
      <c r="I36" s="725">
        <v>0</v>
      </c>
      <c r="J36" s="724">
        <v>0</v>
      </c>
      <c r="K36" s="726">
        <v>727494.18604651163</v>
      </c>
      <c r="L36" s="726">
        <v>872993.02325581387</v>
      </c>
      <c r="M36" s="726">
        <v>436325.91074811609</v>
      </c>
      <c r="N36" s="726">
        <v>436667.11250769784</v>
      </c>
      <c r="O36" s="726">
        <v>375.53371675662015</v>
      </c>
      <c r="P36" s="726">
        <v>436.66711250769782</v>
      </c>
      <c r="Q36" s="726">
        <v>0</v>
      </c>
      <c r="R36" s="726">
        <v>0</v>
      </c>
      <c r="S36" s="726">
        <v>0</v>
      </c>
      <c r="T36" s="726">
        <v>0</v>
      </c>
      <c r="U36" s="726">
        <v>1427028.1236751566</v>
      </c>
      <c r="V36" s="726">
        <v>0</v>
      </c>
      <c r="W36" s="726">
        <v>0</v>
      </c>
      <c r="X36" s="726"/>
      <c r="Y36" s="726"/>
      <c r="Z36" s="726">
        <v>72.771808360126343</v>
      </c>
      <c r="AA36" s="726">
        <v>107.14277860398499</v>
      </c>
      <c r="AB36" s="726">
        <v>1052244</v>
      </c>
      <c r="AC36" s="726">
        <v>48235.496306400004</v>
      </c>
    </row>
    <row r="37" spans="1:29" s="718" customFormat="1" ht="25.5">
      <c r="A37" s="716"/>
      <c r="B37" s="705" t="s">
        <v>1569</v>
      </c>
      <c r="C37" s="697" t="s">
        <v>1638</v>
      </c>
      <c r="D37" s="698">
        <v>1992</v>
      </c>
      <c r="E37" s="696">
        <v>3</v>
      </c>
      <c r="F37" s="699">
        <v>2796.8</v>
      </c>
      <c r="G37" s="699">
        <v>8390.4000000000015</v>
      </c>
      <c r="H37" s="696">
        <v>250.8</v>
      </c>
      <c r="I37" s="696"/>
      <c r="J37" s="699"/>
      <c r="K37" s="700">
        <v>291627.90697674424</v>
      </c>
      <c r="L37" s="700">
        <v>349953.48837209307</v>
      </c>
      <c r="M37" s="701">
        <v>207974.10133333335</v>
      </c>
      <c r="N37" s="701">
        <v>141979.38703875971</v>
      </c>
      <c r="O37" s="702">
        <v>122.10227285333335</v>
      </c>
      <c r="P37" s="703">
        <v>141.97938703875971</v>
      </c>
      <c r="Q37" s="700"/>
      <c r="R37" s="700"/>
      <c r="S37" s="700"/>
      <c r="T37" s="700"/>
      <c r="U37" s="700">
        <v>463988.63684266672</v>
      </c>
      <c r="V37" s="700"/>
      <c r="W37" s="700"/>
      <c r="X37" s="704">
        <v>34.75733063700708</v>
      </c>
      <c r="Y37" s="704">
        <v>41.70879676440849</v>
      </c>
      <c r="Z37" s="706">
        <v>9.9701808785529735</v>
      </c>
      <c r="AA37" s="706">
        <v>16.921647005954384</v>
      </c>
      <c r="AB37" s="717">
        <v>503424.00000000006</v>
      </c>
      <c r="AC37" s="717">
        <v>23077.258214400004</v>
      </c>
    </row>
    <row r="38" spans="1:29" s="718" customFormat="1">
      <c r="A38" s="716"/>
      <c r="B38" s="705" t="s">
        <v>1570</v>
      </c>
      <c r="C38" s="697" t="s">
        <v>206</v>
      </c>
      <c r="D38" s="698">
        <v>1966</v>
      </c>
      <c r="E38" s="696">
        <v>2</v>
      </c>
      <c r="F38" s="699">
        <v>1039.5</v>
      </c>
      <c r="G38" s="699">
        <v>3634</v>
      </c>
      <c r="H38" s="696">
        <v>182.54</v>
      </c>
      <c r="I38" s="696"/>
      <c r="J38" s="699"/>
      <c r="K38" s="700">
        <v>212255.81395348837</v>
      </c>
      <c r="L38" s="700">
        <v>254706.97674418602</v>
      </c>
      <c r="M38" s="701">
        <v>115267.89741478275</v>
      </c>
      <c r="N38" s="701">
        <v>139439.07932940326</v>
      </c>
      <c r="O38" s="702">
        <v>119.91760822328681</v>
      </c>
      <c r="P38" s="703">
        <v>139.43907932940326</v>
      </c>
      <c r="Q38" s="700"/>
      <c r="R38" s="700"/>
      <c r="S38" s="700"/>
      <c r="T38" s="700"/>
      <c r="U38" s="700">
        <v>455686.91124848987</v>
      </c>
      <c r="V38" s="700"/>
      <c r="W38" s="700"/>
      <c r="X38" s="704">
        <v>58.40831424146625</v>
      </c>
      <c r="Y38" s="704">
        <v>70.0899770897595</v>
      </c>
      <c r="Z38" s="706">
        <v>26.689024914338361</v>
      </c>
      <c r="AA38" s="706">
        <v>38.370687762631611</v>
      </c>
      <c r="AB38" s="717">
        <v>187110</v>
      </c>
      <c r="AC38" s="717">
        <v>8577.2346660000003</v>
      </c>
    </row>
    <row r="39" spans="1:29" s="718" customFormat="1" ht="25.5" customHeight="1">
      <c r="A39" s="716"/>
      <c r="B39" s="705" t="s">
        <v>1571</v>
      </c>
      <c r="C39" s="697" t="s">
        <v>1639</v>
      </c>
      <c r="D39" s="698">
        <v>0</v>
      </c>
      <c r="E39" s="696">
        <v>4</v>
      </c>
      <c r="F39" s="699">
        <v>1246.3</v>
      </c>
      <c r="G39" s="699">
        <v>3489.64</v>
      </c>
      <c r="H39" s="696">
        <v>108.645</v>
      </c>
      <c r="I39" s="696"/>
      <c r="J39" s="699"/>
      <c r="K39" s="700">
        <v>126331.39534883721</v>
      </c>
      <c r="L39" s="700">
        <v>151597.67441860464</v>
      </c>
      <c r="M39" s="701">
        <v>45365.32</v>
      </c>
      <c r="N39" s="701">
        <v>106232.35441860463</v>
      </c>
      <c r="O39" s="702">
        <v>91.359824799999984</v>
      </c>
      <c r="P39" s="703">
        <v>106.23235441860463</v>
      </c>
      <c r="Q39" s="700"/>
      <c r="R39" s="700"/>
      <c r="S39" s="700"/>
      <c r="T39" s="700"/>
      <c r="U39" s="700">
        <v>347167.33423999994</v>
      </c>
      <c r="V39" s="700"/>
      <c r="W39" s="700"/>
      <c r="X39" s="704">
        <v>36.201841837220229</v>
      </c>
      <c r="Y39" s="704">
        <v>43.442210204664278</v>
      </c>
      <c r="Z39" s="706">
        <v>23.201841837220229</v>
      </c>
      <c r="AA39" s="706">
        <v>30.442210204664278</v>
      </c>
      <c r="AB39" s="717">
        <v>224334</v>
      </c>
      <c r="AC39" s="717">
        <v>10283.605160400002</v>
      </c>
    </row>
    <row r="40" spans="1:29" s="718" customFormat="1" ht="25.5">
      <c r="A40" s="716"/>
      <c r="B40" s="705" t="s">
        <v>1572</v>
      </c>
      <c r="C40" s="697" t="s">
        <v>1637</v>
      </c>
      <c r="D40" s="698">
        <v>1989</v>
      </c>
      <c r="E40" s="696">
        <v>2</v>
      </c>
      <c r="F40" s="699">
        <v>763.2</v>
      </c>
      <c r="G40" s="699">
        <v>2289.6000000000004</v>
      </c>
      <c r="H40" s="696">
        <v>83.66</v>
      </c>
      <c r="I40" s="696"/>
      <c r="J40" s="699"/>
      <c r="K40" s="700">
        <v>97279.069767441848</v>
      </c>
      <c r="L40" s="700">
        <v>116734.88372093021</v>
      </c>
      <c r="M40" s="701">
        <v>67718.592000000004</v>
      </c>
      <c r="N40" s="701">
        <v>49016.29172093021</v>
      </c>
      <c r="O40" s="702">
        <v>42.15401087999998</v>
      </c>
      <c r="P40" s="703">
        <v>49.016291720930212</v>
      </c>
      <c r="Q40" s="700"/>
      <c r="R40" s="700"/>
      <c r="S40" s="700"/>
      <c r="T40" s="700"/>
      <c r="U40" s="700">
        <v>160185.24134399992</v>
      </c>
      <c r="V40" s="700"/>
      <c r="W40" s="700"/>
      <c r="X40" s="704">
        <v>42.487364503599679</v>
      </c>
      <c r="Y40" s="704">
        <v>50.98483740431962</v>
      </c>
      <c r="Z40" s="706">
        <v>12.910760730014776</v>
      </c>
      <c r="AA40" s="706">
        <v>21.408233630734717</v>
      </c>
      <c r="AB40" s="717">
        <v>137376</v>
      </c>
      <c r="AC40" s="717">
        <v>6297.3982656000007</v>
      </c>
    </row>
    <row r="41" spans="1:29" s="718" customFormat="1" ht="12.75" customHeight="1">
      <c r="B41" s="986" t="s">
        <v>1573</v>
      </c>
      <c r="C41" s="987"/>
      <c r="D41" s="988"/>
      <c r="E41" s="730"/>
      <c r="F41" s="711">
        <v>70163.5</v>
      </c>
      <c r="G41" s="711">
        <v>224575.89</v>
      </c>
      <c r="H41" s="711">
        <v>7040.0479999999998</v>
      </c>
      <c r="I41" s="712">
        <v>0.2717</v>
      </c>
      <c r="J41" s="713">
        <v>10.08</v>
      </c>
      <c r="K41" s="713"/>
      <c r="L41" s="713"/>
      <c r="M41" s="713"/>
      <c r="N41" s="713"/>
      <c r="O41" s="713">
        <v>3353.4590761620748</v>
      </c>
      <c r="P41" s="713">
        <v>3899.371018793111</v>
      </c>
      <c r="Q41" s="713"/>
      <c r="R41" s="713"/>
      <c r="S41" s="713"/>
      <c r="T41" s="713"/>
      <c r="U41" s="713">
        <v>11601068.491500087</v>
      </c>
      <c r="V41" s="713"/>
      <c r="W41" s="713"/>
      <c r="X41" s="713"/>
      <c r="Y41" s="713"/>
      <c r="Z41" s="713"/>
      <c r="AA41" s="713"/>
      <c r="AB41" s="714">
        <v>9946702</v>
      </c>
      <c r="AC41" s="715">
        <v>455962.7877012</v>
      </c>
    </row>
    <row r="42" spans="1:29">
      <c r="A42" s="600"/>
      <c r="G42" s="400"/>
    </row>
  </sheetData>
  <mergeCells count="26">
    <mergeCell ref="Y2:Y3"/>
    <mergeCell ref="S3:T3"/>
    <mergeCell ref="K1:Y1"/>
    <mergeCell ref="Z1:AA1"/>
    <mergeCell ref="AB1:AC1"/>
    <mergeCell ref="Z2:Z3"/>
    <mergeCell ref="AA2:AA3"/>
    <mergeCell ref="AB2:AB3"/>
    <mergeCell ref="AC2:AC3"/>
    <mergeCell ref="L2:L3"/>
    <mergeCell ref="M2:M3"/>
    <mergeCell ref="N2:N3"/>
    <mergeCell ref="U2:W2"/>
    <mergeCell ref="O2:T2"/>
    <mergeCell ref="O3:P3"/>
    <mergeCell ref="Q3:R3"/>
    <mergeCell ref="B41:D41"/>
    <mergeCell ref="G2:G3"/>
    <mergeCell ref="K2:K3"/>
    <mergeCell ref="X2:X3"/>
    <mergeCell ref="B2:B4"/>
    <mergeCell ref="C2:C4"/>
    <mergeCell ref="D2:D4"/>
    <mergeCell ref="E2:E4"/>
    <mergeCell ref="F2:F3"/>
    <mergeCell ref="H2:J2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994"/>
  <sheetViews>
    <sheetView workbookViewId="0">
      <selection activeCell="D14" sqref="D14:H14"/>
    </sheetView>
  </sheetViews>
  <sheetFormatPr defaultColWidth="14.42578125" defaultRowHeight="15" customHeight="1" outlineLevelRow="2"/>
  <cols>
    <col min="1" max="1" width="8.85546875" customWidth="1"/>
    <col min="2" max="2" width="5" customWidth="1"/>
    <col min="3" max="3" width="30.42578125" customWidth="1"/>
    <col min="4" max="7" width="14.7109375" customWidth="1"/>
    <col min="8" max="8" width="16.140625" customWidth="1"/>
    <col min="9" max="10" width="14.7109375" customWidth="1"/>
    <col min="11" max="11" width="15.28515625" customWidth="1"/>
    <col min="12" max="12" width="14.140625" customWidth="1"/>
    <col min="13" max="13" width="15.7109375" customWidth="1"/>
    <col min="14" max="16" width="16.140625" customWidth="1"/>
    <col min="17" max="17" width="13.42578125" customWidth="1"/>
    <col min="19" max="19" width="16.140625" customWidth="1"/>
    <col min="20" max="23" width="17.140625" customWidth="1"/>
    <col min="24" max="24" width="12.42578125" customWidth="1"/>
    <col min="25" max="34" width="9.140625" customWidth="1"/>
  </cols>
  <sheetData>
    <row r="1" spans="1:34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ht="15" customHeight="1">
      <c r="A2" s="1"/>
      <c r="B2" s="2"/>
      <c r="C2" s="3" t="s">
        <v>0</v>
      </c>
      <c r="D2" s="974" t="s">
        <v>1</v>
      </c>
      <c r="E2" s="1011"/>
      <c r="F2" s="975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ht="15" customHeight="1">
      <c r="A3" s="1"/>
      <c r="B3" s="4"/>
      <c r="C3" s="5"/>
      <c r="D3" s="6" t="s">
        <v>2</v>
      </c>
      <c r="E3" s="211"/>
      <c r="F3" s="7" t="s">
        <v>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 ht="33.75" customHeight="1">
      <c r="A4" s="1"/>
      <c r="B4" s="8">
        <v>1</v>
      </c>
      <c r="C4" s="9" t="s">
        <v>4</v>
      </c>
      <c r="D4" s="6">
        <v>0</v>
      </c>
      <c r="E4" s="211"/>
      <c r="F4" s="7" t="s">
        <v>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4" ht="33.75" customHeight="1">
      <c r="A5" s="1"/>
      <c r="B5" s="8">
        <v>2</v>
      </c>
      <c r="C5" s="9" t="s">
        <v>6</v>
      </c>
      <c r="D5" s="6"/>
      <c r="E5" s="211"/>
      <c r="F5" s="7" t="s">
        <v>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4" ht="33.75" customHeight="1">
      <c r="A6" s="1"/>
      <c r="B6" s="10">
        <v>3</v>
      </c>
      <c r="C6" s="11" t="s">
        <v>7</v>
      </c>
      <c r="D6" s="12">
        <v>123.12</v>
      </c>
      <c r="E6" s="212"/>
      <c r="F6" s="13" t="s">
        <v>8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4" ht="1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ht="15" customHeight="1">
      <c r="A9" s="22"/>
      <c r="B9" s="15" t="s">
        <v>9</v>
      </c>
      <c r="C9" s="16"/>
      <c r="D9" s="16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</row>
    <row r="10" spans="1:34" ht="15" customHeight="1">
      <c r="A10" s="16"/>
      <c r="B10" s="17" t="s">
        <v>10</v>
      </c>
      <c r="C10" s="51" t="s">
        <v>11</v>
      </c>
      <c r="D10" s="971" t="s">
        <v>12</v>
      </c>
      <c r="E10" s="972"/>
      <c r="F10" s="972"/>
      <c r="G10" s="972"/>
      <c r="H10" s="973"/>
      <c r="I10" s="1"/>
      <c r="J10" s="17" t="s">
        <v>10</v>
      </c>
      <c r="K10" s="51" t="s">
        <v>11</v>
      </c>
      <c r="L10" s="971" t="s">
        <v>12</v>
      </c>
      <c r="M10" s="972"/>
      <c r="N10" s="972"/>
      <c r="O10" s="973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</row>
    <row r="11" spans="1:34" ht="44.25" customHeight="1">
      <c r="A11" s="16"/>
      <c r="B11" s="18">
        <v>1</v>
      </c>
      <c r="C11" s="52" t="s">
        <v>13</v>
      </c>
      <c r="D11" s="971" t="s">
        <v>1682</v>
      </c>
      <c r="E11" s="972"/>
      <c r="F11" s="972"/>
      <c r="G11" s="972"/>
      <c r="H11" s="973"/>
      <c r="I11" s="1"/>
      <c r="J11" s="18">
        <v>1</v>
      </c>
      <c r="K11" s="52" t="s">
        <v>13</v>
      </c>
      <c r="L11" s="971" t="s">
        <v>1684</v>
      </c>
      <c r="M11" s="972"/>
      <c r="N11" s="972"/>
      <c r="O11" s="973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</row>
    <row r="12" spans="1:34" ht="15.75" customHeight="1">
      <c r="A12" s="16"/>
      <c r="B12" s="18">
        <v>2</v>
      </c>
      <c r="C12" s="52" t="s">
        <v>14</v>
      </c>
      <c r="D12" s="971" t="s">
        <v>1683</v>
      </c>
      <c r="E12" s="972"/>
      <c r="F12" s="972"/>
      <c r="G12" s="972"/>
      <c r="H12" s="973"/>
      <c r="I12" s="1"/>
      <c r="J12" s="18">
        <v>2</v>
      </c>
      <c r="K12" s="52" t="s">
        <v>14</v>
      </c>
      <c r="L12" s="971" t="s">
        <v>1685</v>
      </c>
      <c r="M12" s="972"/>
      <c r="N12" s="972"/>
      <c r="O12" s="973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</row>
    <row r="13" spans="1:34" ht="31.5" customHeight="1">
      <c r="A13" s="16"/>
      <c r="B13" s="18">
        <v>3</v>
      </c>
      <c r="C13" s="52" t="s">
        <v>16</v>
      </c>
      <c r="D13" s="971" t="s">
        <v>498</v>
      </c>
      <c r="E13" s="972"/>
      <c r="F13" s="972"/>
      <c r="G13" s="972"/>
      <c r="H13" s="973"/>
      <c r="I13" s="1"/>
      <c r="J13" s="18">
        <v>3</v>
      </c>
      <c r="K13" s="52" t="s">
        <v>16</v>
      </c>
      <c r="L13" s="971" t="s">
        <v>499</v>
      </c>
      <c r="M13" s="972"/>
      <c r="N13" s="972"/>
      <c r="O13" s="973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</row>
    <row r="14" spans="1:34" ht="15.75" customHeight="1">
      <c r="A14" s="16"/>
      <c r="B14" s="18">
        <v>4</v>
      </c>
      <c r="C14" s="52" t="s">
        <v>18</v>
      </c>
      <c r="D14" s="971" t="s">
        <v>500</v>
      </c>
      <c r="E14" s="972"/>
      <c r="F14" s="972"/>
      <c r="G14" s="972"/>
      <c r="H14" s="973"/>
      <c r="I14" s="1"/>
      <c r="J14" s="18">
        <v>4</v>
      </c>
      <c r="K14" s="52" t="s">
        <v>18</v>
      </c>
      <c r="L14" s="971" t="s">
        <v>501</v>
      </c>
      <c r="M14" s="972"/>
      <c r="N14" s="972"/>
      <c r="O14" s="973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</row>
    <row r="15" spans="1:34" ht="32.25" customHeight="1">
      <c r="A15" s="16"/>
      <c r="B15" s="18">
        <v>5</v>
      </c>
      <c r="C15" s="52" t="s">
        <v>20</v>
      </c>
      <c r="D15" s="971" t="s">
        <v>502</v>
      </c>
      <c r="E15" s="972"/>
      <c r="F15" s="972"/>
      <c r="G15" s="972"/>
      <c r="H15" s="973"/>
      <c r="I15" s="1"/>
      <c r="J15" s="18">
        <v>5</v>
      </c>
      <c r="K15" s="52" t="s">
        <v>20</v>
      </c>
      <c r="L15" s="971" t="s">
        <v>503</v>
      </c>
      <c r="M15" s="972"/>
      <c r="N15" s="972"/>
      <c r="O15" s="973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 ht="15.75" customHeight="1">
      <c r="A16" s="16"/>
      <c r="B16" s="18">
        <v>6</v>
      </c>
      <c r="C16" s="52" t="s">
        <v>22</v>
      </c>
      <c r="D16" s="971" t="s">
        <v>504</v>
      </c>
      <c r="E16" s="972"/>
      <c r="F16" s="972"/>
      <c r="G16" s="972"/>
      <c r="H16" s="973"/>
      <c r="I16" s="1"/>
      <c r="J16" s="18">
        <v>6</v>
      </c>
      <c r="K16" s="52" t="s">
        <v>22</v>
      </c>
      <c r="L16" s="971" t="s">
        <v>499</v>
      </c>
      <c r="M16" s="972"/>
      <c r="N16" s="972"/>
      <c r="O16" s="973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</row>
    <row r="17" spans="1:34" ht="15" customHeight="1">
      <c r="A17" s="16"/>
      <c r="B17" s="20"/>
      <c r="C17" s="53"/>
      <c r="D17" s="16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</row>
    <row r="18" spans="1:34" ht="15.7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</row>
    <row r="19" spans="1:34">
      <c r="A19" s="54" t="s">
        <v>94</v>
      </c>
      <c r="B19" s="54" t="s">
        <v>95</v>
      </c>
      <c r="C19" s="55" t="s">
        <v>96</v>
      </c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</row>
    <row r="20" spans="1:34" ht="14.25" customHeight="1" outlineLevel="1">
      <c r="A20" s="22"/>
      <c r="B20" s="58"/>
      <c r="C20" s="15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</row>
    <row r="21" spans="1:34" ht="15.75" customHeight="1" outlineLevel="1">
      <c r="A21" s="22" t="s">
        <v>24</v>
      </c>
      <c r="B21" s="15" t="s">
        <v>505</v>
      </c>
      <c r="C21" s="16"/>
      <c r="D21" s="16"/>
      <c r="E21" s="16"/>
      <c r="F21" s="16"/>
      <c r="G21" s="124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</row>
    <row r="22" spans="1:34" ht="54" customHeight="1" outlineLevel="1">
      <c r="A22" s="124"/>
      <c r="B22" s="60" t="s">
        <v>10</v>
      </c>
      <c r="C22" s="60" t="s">
        <v>12</v>
      </c>
      <c r="D22" s="60" t="s">
        <v>26</v>
      </c>
      <c r="E22" s="60" t="s">
        <v>506</v>
      </c>
      <c r="F22" s="60" t="s">
        <v>507</v>
      </c>
      <c r="G22" s="60" t="s">
        <v>508</v>
      </c>
      <c r="H22" s="60" t="s">
        <v>509</v>
      </c>
      <c r="I22" s="60" t="s">
        <v>510</v>
      </c>
      <c r="J22" s="60" t="s">
        <v>511</v>
      </c>
      <c r="K22" s="60" t="s">
        <v>512</v>
      </c>
      <c r="L22" s="60" t="s">
        <v>513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</row>
    <row r="23" spans="1:34" ht="25.5" outlineLevel="1">
      <c r="A23" s="16"/>
      <c r="B23" s="60">
        <v>1</v>
      </c>
      <c r="C23" s="19" t="s">
        <v>514</v>
      </c>
      <c r="D23" s="60" t="s">
        <v>32</v>
      </c>
      <c r="E23" s="60">
        <v>2810</v>
      </c>
      <c r="F23" s="60">
        <v>4</v>
      </c>
      <c r="G23" s="60">
        <v>4</v>
      </c>
      <c r="H23" s="60">
        <v>62</v>
      </c>
      <c r="I23" s="60">
        <v>51</v>
      </c>
      <c r="J23" s="60">
        <v>76</v>
      </c>
      <c r="K23" s="60">
        <v>0</v>
      </c>
      <c r="L23" s="60">
        <v>5</v>
      </c>
      <c r="M23" s="16"/>
      <c r="N23" s="14"/>
      <c r="O23" s="14"/>
      <c r="P23" s="14"/>
      <c r="Q23" s="14"/>
      <c r="R23" s="14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</row>
    <row r="24" spans="1:34" outlineLevel="1">
      <c r="A24" s="16"/>
      <c r="B24" s="60">
        <v>2</v>
      </c>
      <c r="C24" s="19" t="s">
        <v>107</v>
      </c>
      <c r="D24" s="60" t="s">
        <v>108</v>
      </c>
      <c r="E24" s="655">
        <f>E23*(3*13.56)/1000</f>
        <v>114.3108</v>
      </c>
      <c r="F24" s="656">
        <v>0.20799999999999999</v>
      </c>
      <c r="G24" s="656">
        <v>0.34599999999999997</v>
      </c>
      <c r="H24" s="213">
        <v>14.840999999999999</v>
      </c>
      <c r="I24" s="60">
        <v>169.40899999999999</v>
      </c>
      <c r="J24" s="60">
        <v>399.82</v>
      </c>
      <c r="K24" s="60">
        <v>0</v>
      </c>
      <c r="L24" s="60">
        <v>14.384</v>
      </c>
      <c r="M24" s="16"/>
      <c r="N24" s="16"/>
      <c r="O24" s="16"/>
      <c r="P24" s="174"/>
      <c r="Q24" s="174"/>
      <c r="R24" s="174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</row>
    <row r="25" spans="1:34" outlineLevel="1">
      <c r="A25" s="16"/>
      <c r="B25" s="60">
        <v>3</v>
      </c>
      <c r="C25" s="19" t="s">
        <v>515</v>
      </c>
      <c r="D25" s="60" t="s">
        <v>108</v>
      </c>
      <c r="E25" s="655">
        <f>E23*(3*9)/1000</f>
        <v>75.87</v>
      </c>
      <c r="F25" s="656">
        <v>0.19800000000000001</v>
      </c>
      <c r="G25" s="656">
        <v>0.316</v>
      </c>
      <c r="H25" s="214">
        <v>12.132</v>
      </c>
      <c r="I25" s="60">
        <v>112.104</v>
      </c>
      <c r="J25" s="60">
        <v>256.75200000000001</v>
      </c>
      <c r="K25" s="60">
        <v>0</v>
      </c>
      <c r="L25" s="60">
        <v>8.4640000000000004</v>
      </c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</row>
    <row r="26" spans="1:34" ht="38.25" outlineLevel="1">
      <c r="A26" s="16"/>
      <c r="B26" s="60">
        <v>4</v>
      </c>
      <c r="C26" s="19" t="s">
        <v>516</v>
      </c>
      <c r="D26" s="60" t="s">
        <v>108</v>
      </c>
      <c r="E26" s="656"/>
      <c r="F26" s="656">
        <v>0.01</v>
      </c>
      <c r="G26" s="656">
        <v>0.03</v>
      </c>
      <c r="H26" s="214">
        <v>2.1840000000000002</v>
      </c>
      <c r="I26" s="60">
        <v>57.058</v>
      </c>
      <c r="J26" s="60">
        <v>140.07</v>
      </c>
      <c r="K26" s="60">
        <v>0</v>
      </c>
      <c r="L26" s="130">
        <v>5.92</v>
      </c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</row>
    <row r="27" spans="1:34" ht="38.25" outlineLevel="1">
      <c r="A27" s="16"/>
      <c r="B27" s="60">
        <v>5</v>
      </c>
      <c r="C27" s="19" t="s">
        <v>113</v>
      </c>
      <c r="D27" s="60" t="s">
        <v>32</v>
      </c>
      <c r="E27" s="60"/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</row>
    <row r="28" spans="1:34" ht="51" outlineLevel="1">
      <c r="A28" s="16"/>
      <c r="B28" s="60">
        <v>6</v>
      </c>
      <c r="C28" s="19" t="s">
        <v>517</v>
      </c>
      <c r="D28" s="60" t="s">
        <v>32</v>
      </c>
      <c r="E28" s="60"/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</row>
    <row r="29" spans="1:34" ht="25.5" outlineLevel="1">
      <c r="A29" s="16"/>
      <c r="B29" s="60">
        <v>7</v>
      </c>
      <c r="C29" s="215" t="s">
        <v>115</v>
      </c>
      <c r="D29" s="60" t="s">
        <v>32</v>
      </c>
      <c r="E29" s="60"/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</row>
    <row r="30" spans="1:34" ht="25.5" outlineLevel="1">
      <c r="A30" s="16"/>
      <c r="B30" s="60">
        <v>8</v>
      </c>
      <c r="C30" s="19" t="s">
        <v>119</v>
      </c>
      <c r="D30" s="60" t="s">
        <v>32</v>
      </c>
      <c r="E30" s="60"/>
      <c r="F30" s="60"/>
      <c r="G30" s="60"/>
      <c r="H30" s="60"/>
      <c r="I30" s="60"/>
      <c r="J30" s="60"/>
      <c r="K30" s="60"/>
      <c r="L30" s="60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</row>
    <row r="31" spans="1:34" ht="38.25" outlineLevel="1">
      <c r="A31" s="16"/>
      <c r="B31" s="60">
        <v>9</v>
      </c>
      <c r="C31" s="19" t="s">
        <v>518</v>
      </c>
      <c r="D31" s="60" t="s">
        <v>32</v>
      </c>
      <c r="E31" s="60"/>
      <c r="F31" s="60"/>
      <c r="G31" s="60"/>
      <c r="H31" s="60"/>
      <c r="I31" s="60"/>
      <c r="J31" s="60"/>
      <c r="K31" s="60"/>
      <c r="L31" s="6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</row>
    <row r="32" spans="1:34" outlineLevel="1">
      <c r="A32" s="16"/>
      <c r="B32" s="60"/>
      <c r="C32" s="216" t="s">
        <v>519</v>
      </c>
      <c r="D32" s="60" t="s">
        <v>32</v>
      </c>
      <c r="E32" s="60"/>
      <c r="F32" s="60"/>
      <c r="G32" s="60"/>
      <c r="H32" s="60"/>
      <c r="I32" s="60"/>
      <c r="J32" s="60"/>
      <c r="K32" s="60"/>
      <c r="L32" s="60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</row>
    <row r="33" spans="1:34" outlineLevel="1">
      <c r="A33" s="16"/>
      <c r="B33" s="60"/>
      <c r="C33" s="216" t="s">
        <v>520</v>
      </c>
      <c r="D33" s="60" t="s">
        <v>32</v>
      </c>
      <c r="E33" s="60"/>
      <c r="F33" s="60"/>
      <c r="G33" s="60"/>
      <c r="H33" s="60"/>
      <c r="I33" s="60"/>
      <c r="J33" s="60"/>
      <c r="K33" s="60"/>
      <c r="L33" s="60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</row>
    <row r="34" spans="1:34" outlineLevel="1">
      <c r="A34" s="16"/>
      <c r="B34" s="60"/>
      <c r="C34" s="216" t="s">
        <v>521</v>
      </c>
      <c r="D34" s="60" t="s">
        <v>32</v>
      </c>
      <c r="E34" s="60"/>
      <c r="F34" s="60"/>
      <c r="G34" s="60"/>
      <c r="H34" s="60"/>
      <c r="I34" s="60"/>
      <c r="J34" s="60"/>
      <c r="K34" s="60"/>
      <c r="L34" s="60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</row>
    <row r="35" spans="1:34" ht="25.5" outlineLevel="1">
      <c r="A35" s="16"/>
      <c r="B35" s="60">
        <v>10</v>
      </c>
      <c r="C35" s="19" t="s">
        <v>120</v>
      </c>
      <c r="D35" s="60" t="s">
        <v>32</v>
      </c>
      <c r="E35" s="60"/>
      <c r="F35" s="60"/>
      <c r="G35" s="60"/>
      <c r="H35" s="60">
        <v>12</v>
      </c>
      <c r="I35" s="60">
        <v>52</v>
      </c>
      <c r="J35" s="60">
        <v>70</v>
      </c>
      <c r="K35" s="60"/>
      <c r="L35" s="60">
        <v>0</v>
      </c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</row>
    <row r="36" spans="1:34" ht="38.25" outlineLevel="1">
      <c r="A36" s="16"/>
      <c r="B36" s="60">
        <v>11</v>
      </c>
      <c r="C36" s="19" t="s">
        <v>121</v>
      </c>
      <c r="D36" s="60" t="s">
        <v>32</v>
      </c>
      <c r="E36" s="60"/>
      <c r="F36" s="60"/>
      <c r="G36" s="60"/>
      <c r="H36" s="60">
        <v>23</v>
      </c>
      <c r="I36" s="60">
        <v>52</v>
      </c>
      <c r="J36" s="60">
        <v>70</v>
      </c>
      <c r="K36" s="60">
        <v>5</v>
      </c>
      <c r="L36" s="60">
        <v>5</v>
      </c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</row>
    <row r="37" spans="1:34" ht="38.25" outlineLevel="1">
      <c r="A37" s="16"/>
      <c r="B37" s="60">
        <v>12</v>
      </c>
      <c r="C37" s="19" t="s">
        <v>122</v>
      </c>
      <c r="D37" s="60" t="s">
        <v>32</v>
      </c>
      <c r="E37" s="60"/>
      <c r="F37" s="60"/>
      <c r="G37" s="60"/>
      <c r="H37" s="60">
        <v>23</v>
      </c>
      <c r="I37" s="60">
        <v>52</v>
      </c>
      <c r="J37" s="60">
        <v>70</v>
      </c>
      <c r="K37" s="60">
        <v>5</v>
      </c>
      <c r="L37" s="60">
        <v>5</v>
      </c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</row>
    <row r="38" spans="1:34" ht="15.75" customHeight="1" outlineLevel="1">
      <c r="A38" s="16"/>
      <c r="B38" s="16"/>
      <c r="C38" s="21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</row>
    <row r="39" spans="1:34" ht="15.75" customHeight="1" outlineLevel="1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</row>
    <row r="40" spans="1:34" ht="15.75" customHeight="1" outlineLevel="1">
      <c r="A40" s="22" t="s">
        <v>35</v>
      </c>
      <c r="B40" s="15" t="s">
        <v>522</v>
      </c>
      <c r="C40" s="14"/>
      <c r="D40" s="14"/>
      <c r="E40" s="14"/>
      <c r="F40" s="14"/>
      <c r="G40" s="14"/>
      <c r="H40" s="14"/>
      <c r="I40" s="14"/>
      <c r="J40" s="14"/>
      <c r="K40" s="14"/>
      <c r="L40" s="217"/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  <c r="AA40" s="218"/>
      <c r="AB40" s="218"/>
      <c r="AC40" s="218"/>
      <c r="AD40" s="218"/>
      <c r="AE40" s="218"/>
      <c r="AF40" s="218"/>
      <c r="AG40" s="218"/>
      <c r="AH40" s="218"/>
    </row>
    <row r="41" spans="1:34" ht="84" customHeight="1" outlineLevel="1">
      <c r="A41" s="218"/>
      <c r="B41" s="60" t="s">
        <v>10</v>
      </c>
      <c r="C41" s="60" t="s">
        <v>523</v>
      </c>
      <c r="D41" s="60" t="s">
        <v>524</v>
      </c>
      <c r="E41" s="60"/>
      <c r="F41" s="60" t="s">
        <v>525</v>
      </c>
      <c r="G41" s="60" t="s">
        <v>526</v>
      </c>
      <c r="H41" s="60" t="s">
        <v>527</v>
      </c>
      <c r="I41" s="60" t="s">
        <v>528</v>
      </c>
      <c r="J41" s="60" t="s">
        <v>529</v>
      </c>
      <c r="K41" s="18" t="s">
        <v>530</v>
      </c>
      <c r="L41" s="217"/>
      <c r="M41" s="218"/>
      <c r="N41" s="218"/>
      <c r="O41" s="217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</row>
    <row r="42" spans="1:34" ht="15.75" customHeight="1" outlineLevel="1">
      <c r="A42" s="218"/>
      <c r="B42" s="17">
        <v>1</v>
      </c>
      <c r="C42" s="118">
        <v>0</v>
      </c>
      <c r="D42" s="118">
        <v>0</v>
      </c>
      <c r="E42" s="118"/>
      <c r="F42" s="118">
        <v>0</v>
      </c>
      <c r="G42" s="118">
        <v>0</v>
      </c>
      <c r="H42" s="118">
        <v>0</v>
      </c>
      <c r="I42" s="118">
        <v>0</v>
      </c>
      <c r="J42" s="118">
        <v>0</v>
      </c>
      <c r="K42" s="118">
        <v>0</v>
      </c>
      <c r="L42" s="217"/>
      <c r="M42" s="218"/>
      <c r="N42" s="218"/>
      <c r="O42" s="217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</row>
    <row r="43" spans="1:34" ht="15.75" customHeight="1" outlineLevel="1">
      <c r="A43" s="218"/>
      <c r="B43" s="17" t="s">
        <v>222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217"/>
      <c r="M43" s="218"/>
      <c r="N43" s="218"/>
      <c r="O43" s="217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</row>
    <row r="44" spans="1:34" ht="15.75" customHeight="1" outlineLevel="1">
      <c r="A44" s="16"/>
      <c r="B44" s="16"/>
      <c r="C44" s="16"/>
      <c r="D44" s="16"/>
      <c r="E44" s="218"/>
      <c r="F44" s="218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</row>
    <row r="45" spans="1:34" ht="16.5" customHeight="1" outlineLevel="1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</row>
    <row r="46" spans="1:34" ht="15.75" customHeight="1">
      <c r="A46" s="119" t="s">
        <v>94</v>
      </c>
      <c r="B46" s="119" t="s">
        <v>223</v>
      </c>
      <c r="C46" s="120" t="s">
        <v>224</v>
      </c>
      <c r="D46" s="121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</row>
    <row r="47" spans="1:34" ht="16.5" customHeight="1" outlineLevel="1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</row>
    <row r="48" spans="1:34" ht="15.75" customHeight="1" outlineLevel="1">
      <c r="A48" s="22" t="s">
        <v>208</v>
      </c>
      <c r="B48" s="15" t="s">
        <v>531</v>
      </c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</row>
    <row r="49" spans="1:34" ht="15.75" customHeight="1" outlineLevel="1">
      <c r="A49" s="124"/>
      <c r="B49" s="60" t="s">
        <v>10</v>
      </c>
      <c r="C49" s="60" t="s">
        <v>12</v>
      </c>
      <c r="D49" s="60" t="s">
        <v>26</v>
      </c>
      <c r="E49" s="60"/>
      <c r="F49" s="60">
        <v>2017</v>
      </c>
      <c r="G49" s="60">
        <v>2018</v>
      </c>
      <c r="H49" s="60">
        <v>2019</v>
      </c>
      <c r="I49" s="60">
        <v>2020</v>
      </c>
      <c r="J49" s="60">
        <v>2021</v>
      </c>
      <c r="K49" s="60">
        <v>2022</v>
      </c>
      <c r="L49" s="60">
        <v>2023</v>
      </c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</row>
    <row r="50" spans="1:34" ht="15.75" customHeight="1" outlineLevel="1">
      <c r="A50" s="124"/>
      <c r="B50" s="17">
        <v>1</v>
      </c>
      <c r="C50" s="126" t="s">
        <v>227</v>
      </c>
      <c r="D50" s="17" t="s">
        <v>228</v>
      </c>
      <c r="E50" s="130"/>
      <c r="F50" s="130"/>
      <c r="G50" s="130"/>
      <c r="H50" s="130"/>
      <c r="I50" s="130"/>
      <c r="J50" s="130"/>
      <c r="K50" s="130"/>
      <c r="L50" s="130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</row>
    <row r="51" spans="1:34" ht="15.75" customHeight="1" outlineLevel="1">
      <c r="A51" s="124"/>
      <c r="B51" s="17">
        <v>2</v>
      </c>
      <c r="C51" s="126" t="s">
        <v>230</v>
      </c>
      <c r="D51" s="17" t="s">
        <v>532</v>
      </c>
      <c r="E51" s="130"/>
      <c r="F51" s="130"/>
      <c r="G51" s="130"/>
      <c r="H51" s="130"/>
      <c r="I51" s="130"/>
      <c r="J51" s="130"/>
      <c r="K51" s="130"/>
      <c r="L51" s="130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</row>
    <row r="52" spans="1:34" ht="15.75" customHeight="1" outlineLevel="1">
      <c r="A52" s="124"/>
      <c r="B52" s="17">
        <v>3</v>
      </c>
      <c r="C52" s="171" t="s">
        <v>322</v>
      </c>
      <c r="D52" s="159" t="s">
        <v>5</v>
      </c>
      <c r="E52" s="159"/>
      <c r="F52" s="159" t="s">
        <v>5</v>
      </c>
      <c r="G52" s="159" t="s">
        <v>5</v>
      </c>
      <c r="H52" s="159" t="s">
        <v>5</v>
      </c>
      <c r="I52" s="159" t="s">
        <v>5</v>
      </c>
      <c r="J52" s="159" t="s">
        <v>5</v>
      </c>
      <c r="K52" s="159" t="s">
        <v>5</v>
      </c>
      <c r="L52" s="159" t="s">
        <v>5</v>
      </c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</row>
    <row r="53" spans="1:34" ht="15.75" customHeight="1" outlineLevel="1">
      <c r="A53" s="124"/>
      <c r="B53" s="17">
        <v>4</v>
      </c>
      <c r="C53" s="126" t="s">
        <v>233</v>
      </c>
      <c r="D53" s="130" t="s">
        <v>5</v>
      </c>
      <c r="E53" s="130"/>
      <c r="F53" s="130" t="s">
        <v>5</v>
      </c>
      <c r="G53" s="130" t="s">
        <v>5</v>
      </c>
      <c r="H53" s="130" t="s">
        <v>5</v>
      </c>
      <c r="I53" s="130" t="s">
        <v>5</v>
      </c>
      <c r="J53" s="130" t="s">
        <v>5</v>
      </c>
      <c r="K53" s="130" t="s">
        <v>5</v>
      </c>
      <c r="L53" s="130" t="s">
        <v>5</v>
      </c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</row>
    <row r="54" spans="1:34" ht="15.75" hidden="1" customHeight="1" outlineLevel="2">
      <c r="A54" s="124"/>
      <c r="B54" s="133"/>
      <c r="C54" s="134" t="s">
        <v>235</v>
      </c>
      <c r="D54" s="130" t="s">
        <v>236</v>
      </c>
      <c r="E54" s="130"/>
      <c r="F54" s="130"/>
      <c r="G54" s="130"/>
      <c r="H54" s="130"/>
      <c r="I54" s="130"/>
      <c r="J54" s="130"/>
      <c r="K54" s="130"/>
      <c r="L54" s="130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</row>
    <row r="55" spans="1:34" ht="15.75" hidden="1" customHeight="1" outlineLevel="2">
      <c r="A55" s="124"/>
      <c r="B55" s="133"/>
      <c r="C55" s="134" t="s">
        <v>237</v>
      </c>
      <c r="D55" s="130" t="s">
        <v>236</v>
      </c>
      <c r="E55" s="130"/>
      <c r="F55" s="130"/>
      <c r="G55" s="130"/>
      <c r="H55" s="130"/>
      <c r="I55" s="130"/>
      <c r="J55" s="130"/>
      <c r="K55" s="130"/>
      <c r="L55" s="130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</row>
    <row r="56" spans="1:34" ht="15.75" hidden="1" customHeight="1" outlineLevel="2">
      <c r="A56" s="124"/>
      <c r="B56" s="133"/>
      <c r="C56" s="134" t="s">
        <v>238</v>
      </c>
      <c r="D56" s="130" t="s">
        <v>236</v>
      </c>
      <c r="E56" s="130"/>
      <c r="F56" s="130"/>
      <c r="G56" s="130"/>
      <c r="H56" s="130"/>
      <c r="I56" s="130"/>
      <c r="J56" s="130"/>
      <c r="K56" s="130"/>
      <c r="L56" s="130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</row>
    <row r="57" spans="1:34" ht="15.75" hidden="1" customHeight="1" outlineLevel="2">
      <c r="A57" s="124"/>
      <c r="B57" s="133"/>
      <c r="C57" s="134" t="s">
        <v>239</v>
      </c>
      <c r="D57" s="130" t="s">
        <v>236</v>
      </c>
      <c r="E57" s="130"/>
      <c r="F57" s="130"/>
      <c r="G57" s="130"/>
      <c r="H57" s="130"/>
      <c r="I57" s="130"/>
      <c r="J57" s="130"/>
      <c r="K57" s="130"/>
      <c r="L57" s="130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</row>
    <row r="58" spans="1:34" ht="15.75" hidden="1" customHeight="1" outlineLevel="2">
      <c r="A58" s="124"/>
      <c r="B58" s="133"/>
      <c r="C58" s="134" t="s">
        <v>240</v>
      </c>
      <c r="D58" s="130" t="s">
        <v>236</v>
      </c>
      <c r="E58" s="130"/>
      <c r="F58" s="130"/>
      <c r="G58" s="130"/>
      <c r="H58" s="130"/>
      <c r="I58" s="130"/>
      <c r="J58" s="130"/>
      <c r="K58" s="130"/>
      <c r="L58" s="130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</row>
    <row r="59" spans="1:34" ht="15.75" hidden="1" customHeight="1" outlineLevel="2">
      <c r="A59" s="124"/>
      <c r="B59" s="133"/>
      <c r="C59" s="134" t="s">
        <v>241</v>
      </c>
      <c r="D59" s="130" t="s">
        <v>236</v>
      </c>
      <c r="E59" s="130"/>
      <c r="F59" s="130"/>
      <c r="G59" s="130"/>
      <c r="H59" s="130"/>
      <c r="I59" s="130"/>
      <c r="J59" s="130"/>
      <c r="K59" s="130"/>
      <c r="L59" s="130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</row>
    <row r="60" spans="1:34" ht="15.75" hidden="1" customHeight="1" outlineLevel="2">
      <c r="A60" s="124"/>
      <c r="B60" s="133"/>
      <c r="C60" s="134" t="s">
        <v>242</v>
      </c>
      <c r="D60" s="130" t="s">
        <v>236</v>
      </c>
      <c r="E60" s="130"/>
      <c r="F60" s="130"/>
      <c r="G60" s="130"/>
      <c r="H60" s="130"/>
      <c r="I60" s="130"/>
      <c r="J60" s="130"/>
      <c r="K60" s="130"/>
      <c r="L60" s="130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</row>
    <row r="61" spans="1:34" ht="15.75" hidden="1" customHeight="1" outlineLevel="2">
      <c r="A61" s="124"/>
      <c r="B61" s="133"/>
      <c r="C61" s="134" t="s">
        <v>243</v>
      </c>
      <c r="D61" s="130" t="s">
        <v>236</v>
      </c>
      <c r="E61" s="130"/>
      <c r="F61" s="130"/>
      <c r="G61" s="130"/>
      <c r="H61" s="130"/>
      <c r="I61" s="130"/>
      <c r="J61" s="130"/>
      <c r="K61" s="130"/>
      <c r="L61" s="130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</row>
    <row r="62" spans="1:34" ht="15.75" hidden="1" customHeight="1" outlineLevel="2">
      <c r="A62" s="124"/>
      <c r="B62" s="133"/>
      <c r="C62" s="134" t="s">
        <v>244</v>
      </c>
      <c r="D62" s="130" t="s">
        <v>236</v>
      </c>
      <c r="E62" s="130"/>
      <c r="F62" s="130"/>
      <c r="G62" s="130"/>
      <c r="H62" s="130"/>
      <c r="I62" s="130"/>
      <c r="J62" s="130"/>
      <c r="K62" s="130"/>
      <c r="L62" s="130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</row>
    <row r="63" spans="1:34" ht="15.75" customHeight="1" outlineLevel="1" collapsed="1">
      <c r="A63" s="124"/>
      <c r="B63" s="17">
        <v>5</v>
      </c>
      <c r="C63" s="126" t="s">
        <v>248</v>
      </c>
      <c r="D63" s="130" t="s">
        <v>5</v>
      </c>
      <c r="E63" s="130"/>
      <c r="F63" s="130" t="s">
        <v>5</v>
      </c>
      <c r="G63" s="130" t="s">
        <v>5</v>
      </c>
      <c r="H63" s="130" t="s">
        <v>5</v>
      </c>
      <c r="I63" s="130" t="s">
        <v>5</v>
      </c>
      <c r="J63" s="130" t="s">
        <v>5</v>
      </c>
      <c r="K63" s="130" t="s">
        <v>5</v>
      </c>
      <c r="L63" s="130" t="s">
        <v>5</v>
      </c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</row>
    <row r="64" spans="1:34" ht="15.75" customHeight="1" outlineLevel="2">
      <c r="A64" s="124"/>
      <c r="B64" s="17"/>
      <c r="C64" s="134" t="s">
        <v>250</v>
      </c>
      <c r="D64" s="130" t="s">
        <v>236</v>
      </c>
      <c r="E64" s="130"/>
      <c r="F64" s="130"/>
      <c r="G64" s="130"/>
      <c r="H64" s="130"/>
      <c r="I64" s="130"/>
      <c r="J64" s="130"/>
      <c r="K64" s="130"/>
      <c r="L64" s="130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</row>
    <row r="65" spans="1:34" ht="15.75" customHeight="1" outlineLevel="2">
      <c r="A65" s="124"/>
      <c r="B65" s="17"/>
      <c r="C65" s="134" t="s">
        <v>251</v>
      </c>
      <c r="D65" s="130" t="s">
        <v>236</v>
      </c>
      <c r="E65" s="130"/>
      <c r="F65" s="130"/>
      <c r="G65" s="130"/>
      <c r="H65" s="130"/>
      <c r="I65" s="130"/>
      <c r="J65" s="130"/>
      <c r="K65" s="130"/>
      <c r="L65" s="130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</row>
    <row r="66" spans="1:34" ht="15.75" customHeight="1" outlineLevel="2">
      <c r="A66" s="124"/>
      <c r="B66" s="17"/>
      <c r="C66" s="134" t="s">
        <v>252</v>
      </c>
      <c r="D66" s="130" t="s">
        <v>236</v>
      </c>
      <c r="E66" s="130"/>
      <c r="F66" s="130"/>
      <c r="G66" s="130"/>
      <c r="H66" s="130"/>
      <c r="I66" s="130"/>
      <c r="J66" s="130"/>
      <c r="K66" s="130"/>
      <c r="L66" s="130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</row>
    <row r="67" spans="1:34" ht="15.75" customHeight="1" outlineLevel="2">
      <c r="A67" s="124"/>
      <c r="B67" s="17"/>
      <c r="C67" s="134" t="s">
        <v>253</v>
      </c>
      <c r="D67" s="130" t="s">
        <v>236</v>
      </c>
      <c r="E67" s="130"/>
      <c r="F67" s="130"/>
      <c r="G67" s="130"/>
      <c r="H67" s="130"/>
      <c r="I67" s="130"/>
      <c r="J67" s="130"/>
      <c r="K67" s="130"/>
      <c r="L67" s="130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</row>
    <row r="68" spans="1:34" ht="15.75" customHeight="1" outlineLevel="1">
      <c r="A68" s="124"/>
      <c r="B68" s="17">
        <v>6</v>
      </c>
      <c r="C68" s="171" t="s">
        <v>325</v>
      </c>
      <c r="D68" s="159" t="s">
        <v>5</v>
      </c>
      <c r="E68" s="159"/>
      <c r="F68" s="159" t="s">
        <v>5</v>
      </c>
      <c r="G68" s="159" t="s">
        <v>5</v>
      </c>
      <c r="H68" s="159" t="s">
        <v>5</v>
      </c>
      <c r="I68" s="159" t="s">
        <v>5</v>
      </c>
      <c r="J68" s="159" t="s">
        <v>5</v>
      </c>
      <c r="K68" s="159" t="s">
        <v>5</v>
      </c>
      <c r="L68" s="159" t="s">
        <v>5</v>
      </c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</row>
    <row r="69" spans="1:34" ht="15.75" customHeight="1" outlineLevel="1">
      <c r="A69" s="124"/>
      <c r="B69" s="17">
        <v>7</v>
      </c>
      <c r="C69" s="126" t="s">
        <v>254</v>
      </c>
      <c r="D69" s="130" t="s">
        <v>5</v>
      </c>
      <c r="E69" s="130"/>
      <c r="F69" s="130" t="s">
        <v>5</v>
      </c>
      <c r="G69" s="130" t="s">
        <v>5</v>
      </c>
      <c r="H69" s="130" t="s">
        <v>5</v>
      </c>
      <c r="I69" s="130" t="s">
        <v>5</v>
      </c>
      <c r="J69" s="130" t="s">
        <v>5</v>
      </c>
      <c r="K69" s="130" t="s">
        <v>5</v>
      </c>
      <c r="L69" s="130" t="s">
        <v>5</v>
      </c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</row>
    <row r="70" spans="1:34" ht="15.75" customHeight="1" outlineLevel="2">
      <c r="A70" s="124"/>
      <c r="B70" s="17"/>
      <c r="C70" s="134" t="s">
        <v>256</v>
      </c>
      <c r="D70" s="130" t="s">
        <v>236</v>
      </c>
      <c r="E70" s="130"/>
      <c r="F70" s="130"/>
      <c r="G70" s="130"/>
      <c r="H70" s="130"/>
      <c r="I70" s="130"/>
      <c r="J70" s="130"/>
      <c r="K70" s="130"/>
      <c r="L70" s="130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</row>
    <row r="71" spans="1:34" ht="15.75" customHeight="1" outlineLevel="2">
      <c r="A71" s="124"/>
      <c r="B71" s="17"/>
      <c r="C71" s="134" t="s">
        <v>257</v>
      </c>
      <c r="D71" s="130" t="s">
        <v>236</v>
      </c>
      <c r="E71" s="130"/>
      <c r="F71" s="130"/>
      <c r="G71" s="130"/>
      <c r="H71" s="130"/>
      <c r="I71" s="130"/>
      <c r="J71" s="130"/>
      <c r="K71" s="130"/>
      <c r="L71" s="130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</row>
    <row r="72" spans="1:34" ht="15.75" customHeight="1" outlineLevel="2">
      <c r="A72" s="124"/>
      <c r="B72" s="17"/>
      <c r="C72" s="134" t="s">
        <v>258</v>
      </c>
      <c r="D72" s="130" t="s">
        <v>236</v>
      </c>
      <c r="E72" s="130"/>
      <c r="F72" s="130"/>
      <c r="G72" s="130"/>
      <c r="H72" s="130"/>
      <c r="I72" s="130"/>
      <c r="J72" s="130"/>
      <c r="K72" s="130"/>
      <c r="L72" s="130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</row>
    <row r="73" spans="1:34" ht="15.75" customHeight="1" outlineLevel="2">
      <c r="A73" s="124"/>
      <c r="B73" s="17"/>
      <c r="C73" s="134" t="s">
        <v>259</v>
      </c>
      <c r="D73" s="130" t="s">
        <v>236</v>
      </c>
      <c r="E73" s="130"/>
      <c r="F73" s="130"/>
      <c r="G73" s="130"/>
      <c r="H73" s="130"/>
      <c r="I73" s="130"/>
      <c r="J73" s="130"/>
      <c r="K73" s="130"/>
      <c r="L73" s="130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</row>
    <row r="74" spans="1:34" ht="15.75" customHeight="1" outlineLevel="2">
      <c r="A74" s="124"/>
      <c r="B74" s="17"/>
      <c r="C74" s="134" t="s">
        <v>260</v>
      </c>
      <c r="D74" s="130" t="s">
        <v>236</v>
      </c>
      <c r="E74" s="130"/>
      <c r="F74" s="130"/>
      <c r="G74" s="130"/>
      <c r="H74" s="130"/>
      <c r="I74" s="130"/>
      <c r="J74" s="130"/>
      <c r="K74" s="130"/>
      <c r="L74" s="130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</row>
    <row r="75" spans="1:34" ht="15.75" customHeight="1" outlineLevel="2">
      <c r="A75" s="124"/>
      <c r="B75" s="17"/>
      <c r="C75" s="134" t="s">
        <v>261</v>
      </c>
      <c r="D75" s="130" t="s">
        <v>236</v>
      </c>
      <c r="E75" s="130"/>
      <c r="F75" s="130"/>
      <c r="G75" s="130"/>
      <c r="H75" s="130"/>
      <c r="I75" s="130"/>
      <c r="J75" s="130"/>
      <c r="K75" s="130"/>
      <c r="L75" s="130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</row>
    <row r="76" spans="1:34" ht="15.75" customHeight="1" outlineLevel="1">
      <c r="A76" s="124"/>
      <c r="B76" s="17">
        <v>8</v>
      </c>
      <c r="C76" s="126" t="s">
        <v>262</v>
      </c>
      <c r="D76" s="130" t="s">
        <v>5</v>
      </c>
      <c r="E76" s="130"/>
      <c r="F76" s="130" t="s">
        <v>5</v>
      </c>
      <c r="G76" s="130" t="s">
        <v>5</v>
      </c>
      <c r="H76" s="130" t="s">
        <v>5</v>
      </c>
      <c r="I76" s="130" t="s">
        <v>5</v>
      </c>
      <c r="J76" s="130" t="s">
        <v>5</v>
      </c>
      <c r="K76" s="130" t="s">
        <v>5</v>
      </c>
      <c r="L76" s="130" t="s">
        <v>5</v>
      </c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</row>
    <row r="77" spans="1:34" ht="15.75" customHeight="1" outlineLevel="2">
      <c r="A77" s="124"/>
      <c r="B77" s="133"/>
      <c r="C77" s="134" t="s">
        <v>264</v>
      </c>
      <c r="D77" s="17" t="s">
        <v>236</v>
      </c>
      <c r="E77" s="130"/>
      <c r="F77" s="130"/>
      <c r="G77" s="130"/>
      <c r="H77" s="130"/>
      <c r="I77" s="130"/>
      <c r="J77" s="130"/>
      <c r="K77" s="130"/>
      <c r="L77" s="130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</row>
    <row r="78" spans="1:34" ht="15.75" customHeight="1" outlineLevel="2">
      <c r="A78" s="124"/>
      <c r="B78" s="133"/>
      <c r="C78" s="134" t="s">
        <v>265</v>
      </c>
      <c r="D78" s="17" t="s">
        <v>236</v>
      </c>
      <c r="E78" s="130"/>
      <c r="F78" s="130"/>
      <c r="G78" s="130"/>
      <c r="H78" s="130"/>
      <c r="I78" s="130"/>
      <c r="J78" s="130"/>
      <c r="K78" s="130"/>
      <c r="L78" s="130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</row>
    <row r="79" spans="1:34" ht="15.75" customHeight="1" outlineLevel="1">
      <c r="A79" s="124"/>
      <c r="B79" s="17">
        <v>9</v>
      </c>
      <c r="C79" s="126" t="s">
        <v>266</v>
      </c>
      <c r="D79" s="17" t="s">
        <v>267</v>
      </c>
      <c r="E79" s="130"/>
      <c r="F79" s="219">
        <f>Теплопостачання!E119+Теплопостачання!E120</f>
        <v>51630.544000000002</v>
      </c>
      <c r="G79" s="219">
        <f>Теплопостачання!F119+Теплопостачання!F120</f>
        <v>59568.853999999999</v>
      </c>
      <c r="H79" s="219">
        <f>Теплопостачання!G119+Теплопостачання!G120</f>
        <v>50851.67</v>
      </c>
      <c r="I79" s="219">
        <f>Теплопостачання!H119+Теплопостачання!H120</f>
        <v>47199.02</v>
      </c>
      <c r="J79" s="219">
        <f>Теплопостачання!I119+Теплопостачання!I120</f>
        <v>56460.084999999999</v>
      </c>
      <c r="K79" s="219">
        <f>Теплопостачання!J119+Теплопостачання!J120</f>
        <v>45208.616000000002</v>
      </c>
      <c r="L79" s="219">
        <f>Теплопостачання!K119+Теплопостачання!K120</f>
        <v>42519.123</v>
      </c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</row>
    <row r="80" spans="1:34" ht="15.75" customHeight="1" outlineLevel="1">
      <c r="A80" s="124"/>
      <c r="B80" s="17">
        <v>10</v>
      </c>
      <c r="C80" s="126" t="s">
        <v>327</v>
      </c>
      <c r="D80" s="17" t="s">
        <v>270</v>
      </c>
      <c r="E80" s="130"/>
      <c r="F80" s="130"/>
      <c r="G80" s="130"/>
      <c r="H80" s="130"/>
      <c r="I80" s="130"/>
      <c r="J80" s="130"/>
      <c r="K80" s="130"/>
      <c r="L80" s="130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</row>
    <row r="81" spans="1:34" ht="16.5" customHeight="1" outlineLevel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</row>
    <row r="82" spans="1:34" ht="16.5" customHeight="1" outlineLevel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</row>
    <row r="83" spans="1:34" ht="15.75" customHeight="1" outlineLevel="1">
      <c r="A83" s="22" t="s">
        <v>67</v>
      </c>
      <c r="B83" s="15" t="s">
        <v>533</v>
      </c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</row>
    <row r="84" spans="1:34" ht="15.75" customHeight="1" outlineLevel="1">
      <c r="A84" s="124"/>
      <c r="B84" s="60" t="s">
        <v>10</v>
      </c>
      <c r="C84" s="60" t="s">
        <v>12</v>
      </c>
      <c r="D84" s="60" t="s">
        <v>26</v>
      </c>
      <c r="E84" s="60"/>
      <c r="F84" s="60">
        <v>2017</v>
      </c>
      <c r="G84" s="60">
        <v>2018</v>
      </c>
      <c r="H84" s="60">
        <v>2019</v>
      </c>
      <c r="I84" s="60">
        <v>2020</v>
      </c>
      <c r="J84" s="60">
        <v>2021</v>
      </c>
      <c r="K84" s="60">
        <v>2022</v>
      </c>
      <c r="L84" s="60">
        <v>2023</v>
      </c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</row>
    <row r="85" spans="1:34" ht="15.75" customHeight="1" outlineLevel="1">
      <c r="A85" s="124"/>
      <c r="B85" s="17">
        <v>1</v>
      </c>
      <c r="C85" s="126" t="s">
        <v>227</v>
      </c>
      <c r="D85" s="17" t="s">
        <v>228</v>
      </c>
      <c r="E85" s="130"/>
      <c r="F85" s="130"/>
      <c r="G85" s="130"/>
      <c r="H85" s="130"/>
      <c r="I85" s="130"/>
      <c r="J85" s="130"/>
      <c r="K85" s="130"/>
      <c r="L85" s="130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</row>
    <row r="86" spans="1:34" ht="15.75" customHeight="1" outlineLevel="1">
      <c r="A86" s="124"/>
      <c r="B86" s="17">
        <v>2</v>
      </c>
      <c r="C86" s="126" t="s">
        <v>230</v>
      </c>
      <c r="D86" s="17" t="s">
        <v>534</v>
      </c>
      <c r="E86" s="130"/>
      <c r="F86" s="130"/>
      <c r="G86" s="130"/>
      <c r="H86" s="130"/>
      <c r="I86" s="130"/>
      <c r="J86" s="130"/>
      <c r="K86" s="130"/>
      <c r="L86" s="130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</row>
    <row r="87" spans="1:34" ht="15.75" customHeight="1" outlineLevel="1">
      <c r="A87" s="124"/>
      <c r="B87" s="17">
        <v>3</v>
      </c>
      <c r="C87" s="171" t="s">
        <v>322</v>
      </c>
      <c r="D87" s="159" t="s">
        <v>5</v>
      </c>
      <c r="E87" s="159"/>
      <c r="F87" s="159" t="s">
        <v>5</v>
      </c>
      <c r="G87" s="159" t="s">
        <v>5</v>
      </c>
      <c r="H87" s="159" t="s">
        <v>5</v>
      </c>
      <c r="I87" s="159" t="s">
        <v>5</v>
      </c>
      <c r="J87" s="159" t="s">
        <v>5</v>
      </c>
      <c r="K87" s="159" t="s">
        <v>5</v>
      </c>
      <c r="L87" s="159" t="s">
        <v>5</v>
      </c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</row>
    <row r="88" spans="1:34" ht="15.75" customHeight="1" outlineLevel="1">
      <c r="A88" s="124"/>
      <c r="B88" s="17">
        <v>4</v>
      </c>
      <c r="C88" s="126" t="s">
        <v>233</v>
      </c>
      <c r="D88" s="130" t="s">
        <v>5</v>
      </c>
      <c r="E88" s="130"/>
      <c r="F88" s="130" t="s">
        <v>5</v>
      </c>
      <c r="G88" s="130" t="s">
        <v>5</v>
      </c>
      <c r="H88" s="130" t="s">
        <v>5</v>
      </c>
      <c r="I88" s="130" t="s">
        <v>5</v>
      </c>
      <c r="J88" s="130" t="s">
        <v>5</v>
      </c>
      <c r="K88" s="130" t="s">
        <v>5</v>
      </c>
      <c r="L88" s="130" t="s">
        <v>5</v>
      </c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</row>
    <row r="89" spans="1:34" ht="15.75" customHeight="1" outlineLevel="2">
      <c r="A89" s="124"/>
      <c r="B89" s="133"/>
      <c r="C89" s="134" t="s">
        <v>235</v>
      </c>
      <c r="D89" s="130" t="s">
        <v>236</v>
      </c>
      <c r="E89" s="130"/>
      <c r="F89" s="130"/>
      <c r="G89" s="130"/>
      <c r="H89" s="130"/>
      <c r="I89" s="130"/>
      <c r="J89" s="130"/>
      <c r="K89" s="130"/>
      <c r="L89" s="130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</row>
    <row r="90" spans="1:34" ht="15.75" customHeight="1" outlineLevel="2">
      <c r="A90" s="124"/>
      <c r="B90" s="133"/>
      <c r="C90" s="134" t="s">
        <v>237</v>
      </c>
      <c r="D90" s="130" t="s">
        <v>236</v>
      </c>
      <c r="E90" s="130"/>
      <c r="F90" s="130"/>
      <c r="G90" s="130"/>
      <c r="H90" s="130"/>
      <c r="I90" s="130"/>
      <c r="J90" s="130"/>
      <c r="K90" s="130"/>
      <c r="L90" s="130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</row>
    <row r="91" spans="1:34" ht="15.75" customHeight="1" outlineLevel="2">
      <c r="A91" s="124"/>
      <c r="B91" s="133"/>
      <c r="C91" s="134" t="s">
        <v>238</v>
      </c>
      <c r="D91" s="130" t="s">
        <v>236</v>
      </c>
      <c r="E91" s="130"/>
      <c r="F91" s="130"/>
      <c r="G91" s="130"/>
      <c r="H91" s="130"/>
      <c r="I91" s="130"/>
      <c r="J91" s="130"/>
      <c r="K91" s="130"/>
      <c r="L91" s="130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</row>
    <row r="92" spans="1:34" ht="15.75" customHeight="1" outlineLevel="2">
      <c r="A92" s="124"/>
      <c r="B92" s="133"/>
      <c r="C92" s="134" t="s">
        <v>239</v>
      </c>
      <c r="D92" s="130" t="s">
        <v>236</v>
      </c>
      <c r="E92" s="130"/>
      <c r="F92" s="130"/>
      <c r="G92" s="130"/>
      <c r="H92" s="130"/>
      <c r="I92" s="130"/>
      <c r="J92" s="130"/>
      <c r="K92" s="130"/>
      <c r="L92" s="130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</row>
    <row r="93" spans="1:34" ht="15.75" customHeight="1" outlineLevel="2">
      <c r="A93" s="124"/>
      <c r="B93" s="133"/>
      <c r="C93" s="134" t="s">
        <v>240</v>
      </c>
      <c r="D93" s="130" t="s">
        <v>236</v>
      </c>
      <c r="E93" s="130"/>
      <c r="F93" s="130"/>
      <c r="G93" s="130"/>
      <c r="H93" s="130"/>
      <c r="I93" s="130"/>
      <c r="J93" s="130"/>
      <c r="K93" s="130"/>
      <c r="L93" s="130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</row>
    <row r="94" spans="1:34" ht="15.75" customHeight="1" outlineLevel="2">
      <c r="A94" s="124"/>
      <c r="B94" s="133"/>
      <c r="C94" s="134" t="s">
        <v>241</v>
      </c>
      <c r="D94" s="130" t="s">
        <v>236</v>
      </c>
      <c r="E94" s="130"/>
      <c r="F94" s="130"/>
      <c r="G94" s="130"/>
      <c r="H94" s="130"/>
      <c r="I94" s="130"/>
      <c r="J94" s="130"/>
      <c r="K94" s="130"/>
      <c r="L94" s="130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</row>
    <row r="95" spans="1:34" ht="15.75" customHeight="1" outlineLevel="2">
      <c r="A95" s="124"/>
      <c r="B95" s="133"/>
      <c r="C95" s="134" t="s">
        <v>242</v>
      </c>
      <c r="D95" s="130" t="s">
        <v>236</v>
      </c>
      <c r="E95" s="130"/>
      <c r="F95" s="130"/>
      <c r="G95" s="130"/>
      <c r="H95" s="130"/>
      <c r="I95" s="130"/>
      <c r="J95" s="130"/>
      <c r="K95" s="130"/>
      <c r="L95" s="130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</row>
    <row r="96" spans="1:34" ht="15.75" customHeight="1" outlineLevel="2">
      <c r="A96" s="124"/>
      <c r="B96" s="133"/>
      <c r="C96" s="134" t="s">
        <v>243</v>
      </c>
      <c r="D96" s="130" t="s">
        <v>236</v>
      </c>
      <c r="E96" s="130"/>
      <c r="F96" s="130"/>
      <c r="G96" s="130"/>
      <c r="H96" s="130"/>
      <c r="I96" s="130"/>
      <c r="J96" s="130"/>
      <c r="K96" s="130"/>
      <c r="L96" s="130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</row>
    <row r="97" spans="1:34" ht="15.75" customHeight="1" outlineLevel="2">
      <c r="A97" s="124"/>
      <c r="B97" s="133"/>
      <c r="C97" s="134" t="s">
        <v>244</v>
      </c>
      <c r="D97" s="130" t="s">
        <v>236</v>
      </c>
      <c r="E97" s="130"/>
      <c r="F97" s="130"/>
      <c r="G97" s="130"/>
      <c r="H97" s="130"/>
      <c r="I97" s="130"/>
      <c r="J97" s="130"/>
      <c r="K97" s="130"/>
      <c r="L97" s="130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</row>
    <row r="98" spans="1:34" ht="15.75" customHeight="1" outlineLevel="1">
      <c r="A98" s="124"/>
      <c r="B98" s="17">
        <v>5</v>
      </c>
      <c r="C98" s="126" t="s">
        <v>248</v>
      </c>
      <c r="D98" s="130" t="s">
        <v>5</v>
      </c>
      <c r="E98" s="130"/>
      <c r="F98" s="130" t="s">
        <v>5</v>
      </c>
      <c r="G98" s="130" t="s">
        <v>5</v>
      </c>
      <c r="H98" s="130" t="s">
        <v>5</v>
      </c>
      <c r="I98" s="130" t="s">
        <v>5</v>
      </c>
      <c r="J98" s="130" t="s">
        <v>5</v>
      </c>
      <c r="K98" s="130" t="s">
        <v>5</v>
      </c>
      <c r="L98" s="130" t="s">
        <v>5</v>
      </c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</row>
    <row r="99" spans="1:34" ht="15.75" customHeight="1" outlineLevel="2">
      <c r="A99" s="124"/>
      <c r="B99" s="17"/>
      <c r="C99" s="134" t="s">
        <v>250</v>
      </c>
      <c r="D99" s="130" t="s">
        <v>236</v>
      </c>
      <c r="E99" s="130"/>
      <c r="F99" s="130"/>
      <c r="G99" s="130"/>
      <c r="H99" s="130"/>
      <c r="I99" s="130"/>
      <c r="J99" s="130"/>
      <c r="K99" s="130"/>
      <c r="L99" s="130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</row>
    <row r="100" spans="1:34" ht="15.75" customHeight="1" outlineLevel="2">
      <c r="A100" s="124"/>
      <c r="B100" s="17"/>
      <c r="C100" s="134" t="s">
        <v>251</v>
      </c>
      <c r="D100" s="130" t="s">
        <v>236</v>
      </c>
      <c r="E100" s="130"/>
      <c r="F100" s="130"/>
      <c r="G100" s="130"/>
      <c r="H100" s="130"/>
      <c r="I100" s="130"/>
      <c r="J100" s="130"/>
      <c r="K100" s="130"/>
      <c r="L100" s="130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</row>
    <row r="101" spans="1:34" ht="15.75" customHeight="1" outlineLevel="2">
      <c r="A101" s="124"/>
      <c r="B101" s="17"/>
      <c r="C101" s="134" t="s">
        <v>252</v>
      </c>
      <c r="D101" s="130" t="s">
        <v>236</v>
      </c>
      <c r="E101" s="130"/>
      <c r="F101" s="130"/>
      <c r="G101" s="130"/>
      <c r="H101" s="130"/>
      <c r="I101" s="130"/>
      <c r="J101" s="130"/>
      <c r="K101" s="130"/>
      <c r="L101" s="130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</row>
    <row r="102" spans="1:34" ht="15.75" customHeight="1" outlineLevel="2">
      <c r="A102" s="124"/>
      <c r="B102" s="17"/>
      <c r="C102" s="134" t="s">
        <v>253</v>
      </c>
      <c r="D102" s="130" t="s">
        <v>236</v>
      </c>
      <c r="E102" s="130"/>
      <c r="F102" s="130"/>
      <c r="G102" s="130"/>
      <c r="H102" s="130"/>
      <c r="I102" s="130"/>
      <c r="J102" s="130"/>
      <c r="K102" s="130"/>
      <c r="L102" s="130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</row>
    <row r="103" spans="1:34" ht="15.75" customHeight="1" outlineLevel="1">
      <c r="A103" s="124"/>
      <c r="B103" s="17">
        <v>6</v>
      </c>
      <c r="C103" s="171" t="s">
        <v>325</v>
      </c>
      <c r="D103" s="159" t="s">
        <v>5</v>
      </c>
      <c r="E103" s="159"/>
      <c r="F103" s="159" t="s">
        <v>5</v>
      </c>
      <c r="G103" s="159" t="s">
        <v>5</v>
      </c>
      <c r="H103" s="159" t="s">
        <v>5</v>
      </c>
      <c r="I103" s="159" t="s">
        <v>5</v>
      </c>
      <c r="J103" s="159" t="s">
        <v>5</v>
      </c>
      <c r="K103" s="159" t="s">
        <v>5</v>
      </c>
      <c r="L103" s="159" t="s">
        <v>5</v>
      </c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</row>
    <row r="104" spans="1:34" ht="15.75" customHeight="1" outlineLevel="1">
      <c r="A104" s="124"/>
      <c r="B104" s="17">
        <v>7</v>
      </c>
      <c r="C104" s="126" t="s">
        <v>254</v>
      </c>
      <c r="D104" s="130" t="s">
        <v>5</v>
      </c>
      <c r="E104" s="130"/>
      <c r="F104" s="130" t="s">
        <v>5</v>
      </c>
      <c r="G104" s="130" t="s">
        <v>5</v>
      </c>
      <c r="H104" s="130" t="s">
        <v>5</v>
      </c>
      <c r="I104" s="130" t="s">
        <v>5</v>
      </c>
      <c r="J104" s="130" t="s">
        <v>5</v>
      </c>
      <c r="K104" s="130" t="s">
        <v>5</v>
      </c>
      <c r="L104" s="130" t="s">
        <v>5</v>
      </c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</row>
    <row r="105" spans="1:34" ht="15.75" customHeight="1" outlineLevel="2">
      <c r="A105" s="124"/>
      <c r="B105" s="17"/>
      <c r="C105" s="134" t="s">
        <v>256</v>
      </c>
      <c r="D105" s="130" t="s">
        <v>236</v>
      </c>
      <c r="E105" s="130"/>
      <c r="F105" s="130"/>
      <c r="G105" s="130"/>
      <c r="H105" s="130"/>
      <c r="I105" s="130"/>
      <c r="J105" s="130"/>
      <c r="K105" s="130"/>
      <c r="L105" s="130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</row>
    <row r="106" spans="1:34" ht="15.75" customHeight="1" outlineLevel="2">
      <c r="A106" s="124"/>
      <c r="B106" s="17"/>
      <c r="C106" s="134" t="s">
        <v>257</v>
      </c>
      <c r="D106" s="130" t="s">
        <v>236</v>
      </c>
      <c r="E106" s="130"/>
      <c r="F106" s="130"/>
      <c r="G106" s="130"/>
      <c r="H106" s="130"/>
      <c r="I106" s="130"/>
      <c r="J106" s="130"/>
      <c r="K106" s="130"/>
      <c r="L106" s="130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</row>
    <row r="107" spans="1:34" ht="15.75" customHeight="1" outlineLevel="2">
      <c r="A107" s="124"/>
      <c r="B107" s="17"/>
      <c r="C107" s="134" t="s">
        <v>258</v>
      </c>
      <c r="D107" s="130" t="s">
        <v>236</v>
      </c>
      <c r="E107" s="130"/>
      <c r="F107" s="130"/>
      <c r="G107" s="130"/>
      <c r="H107" s="130"/>
      <c r="I107" s="130"/>
      <c r="J107" s="130"/>
      <c r="K107" s="130"/>
      <c r="L107" s="130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</row>
    <row r="108" spans="1:34" ht="15.75" customHeight="1" outlineLevel="2">
      <c r="A108" s="124"/>
      <c r="B108" s="17"/>
      <c r="C108" s="134" t="s">
        <v>259</v>
      </c>
      <c r="D108" s="130" t="s">
        <v>236</v>
      </c>
      <c r="E108" s="130"/>
      <c r="F108" s="130"/>
      <c r="G108" s="130"/>
      <c r="H108" s="130"/>
      <c r="I108" s="130"/>
      <c r="J108" s="130"/>
      <c r="K108" s="130"/>
      <c r="L108" s="130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</row>
    <row r="109" spans="1:34" ht="15.75" customHeight="1" outlineLevel="2">
      <c r="A109" s="124"/>
      <c r="B109" s="17"/>
      <c r="C109" s="134" t="s">
        <v>260</v>
      </c>
      <c r="D109" s="130" t="s">
        <v>236</v>
      </c>
      <c r="E109" s="130"/>
      <c r="F109" s="130"/>
      <c r="G109" s="130"/>
      <c r="H109" s="130"/>
      <c r="I109" s="130"/>
      <c r="J109" s="130"/>
      <c r="K109" s="130"/>
      <c r="L109" s="130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</row>
    <row r="110" spans="1:34" ht="15.75" customHeight="1" outlineLevel="2">
      <c r="A110" s="124"/>
      <c r="B110" s="17"/>
      <c r="C110" s="134" t="s">
        <v>261</v>
      </c>
      <c r="D110" s="130" t="s">
        <v>236</v>
      </c>
      <c r="E110" s="130"/>
      <c r="F110" s="130"/>
      <c r="G110" s="130"/>
      <c r="H110" s="130"/>
      <c r="I110" s="130"/>
      <c r="J110" s="130"/>
      <c r="K110" s="130"/>
      <c r="L110" s="130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</row>
    <row r="111" spans="1:34" ht="15.75" customHeight="1" outlineLevel="1">
      <c r="A111" s="124"/>
      <c r="B111" s="17">
        <v>8</v>
      </c>
      <c r="C111" s="126" t="s">
        <v>262</v>
      </c>
      <c r="D111" s="130" t="s">
        <v>5</v>
      </c>
      <c r="E111" s="130"/>
      <c r="F111" s="130" t="s">
        <v>5</v>
      </c>
      <c r="G111" s="130" t="s">
        <v>5</v>
      </c>
      <c r="H111" s="130" t="s">
        <v>5</v>
      </c>
      <c r="I111" s="130" t="s">
        <v>5</v>
      </c>
      <c r="J111" s="130" t="s">
        <v>5</v>
      </c>
      <c r="K111" s="130" t="s">
        <v>5</v>
      </c>
      <c r="L111" s="130" t="s">
        <v>5</v>
      </c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</row>
    <row r="112" spans="1:34" ht="15.75" customHeight="1" outlineLevel="2">
      <c r="A112" s="124"/>
      <c r="B112" s="133"/>
      <c r="C112" s="134" t="s">
        <v>264</v>
      </c>
      <c r="D112" s="17" t="s">
        <v>236</v>
      </c>
      <c r="E112" s="130"/>
      <c r="F112" s="130"/>
      <c r="G112" s="130"/>
      <c r="H112" s="130"/>
      <c r="I112" s="130"/>
      <c r="J112" s="130"/>
      <c r="K112" s="130"/>
      <c r="L112" s="130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</row>
    <row r="113" spans="1:34" ht="15.75" customHeight="1" outlineLevel="2">
      <c r="A113" s="124"/>
      <c r="B113" s="133"/>
      <c r="C113" s="134" t="s">
        <v>265</v>
      </c>
      <c r="D113" s="17" t="s">
        <v>236</v>
      </c>
      <c r="E113" s="130"/>
      <c r="F113" s="130"/>
      <c r="G113" s="130"/>
      <c r="H113" s="130"/>
      <c r="I113" s="130"/>
      <c r="J113" s="130"/>
      <c r="K113" s="130"/>
      <c r="L113" s="130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</row>
    <row r="114" spans="1:34" ht="15.75" customHeight="1" outlineLevel="1">
      <c r="A114" s="124"/>
      <c r="B114" s="17">
        <v>9</v>
      </c>
      <c r="C114" s="126" t="s">
        <v>266</v>
      </c>
      <c r="D114" s="17" t="s">
        <v>267</v>
      </c>
      <c r="E114" s="130"/>
      <c r="F114" s="219">
        <f>Теплопостачання!E121</f>
        <v>1032.202</v>
      </c>
      <c r="G114" s="219">
        <f>Теплопостачання!F121</f>
        <v>956.54600000000005</v>
      </c>
      <c r="H114" s="219">
        <f>Теплопостачання!G121</f>
        <v>922.52599999999995</v>
      </c>
      <c r="I114" s="219">
        <f>Теплопостачання!H121</f>
        <v>823.66300000000001</v>
      </c>
      <c r="J114" s="219">
        <f>Теплопостачання!I121</f>
        <v>957.04100000000005</v>
      </c>
      <c r="K114" s="219">
        <f>Теплопостачання!J121</f>
        <v>810.39800000000002</v>
      </c>
      <c r="L114" s="219">
        <f>Теплопостачання!K121</f>
        <v>645.44799999999998</v>
      </c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</row>
    <row r="115" spans="1:34" ht="15.75" customHeight="1" outlineLevel="1">
      <c r="A115" s="124"/>
      <c r="B115" s="17">
        <v>10</v>
      </c>
      <c r="C115" s="126" t="s">
        <v>327</v>
      </c>
      <c r="D115" s="17" t="s">
        <v>270</v>
      </c>
      <c r="E115" s="130"/>
      <c r="F115" s="130"/>
      <c r="G115" s="130"/>
      <c r="H115" s="130"/>
      <c r="I115" s="130"/>
      <c r="J115" s="130"/>
      <c r="K115" s="130"/>
      <c r="L115" s="130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</row>
    <row r="116" spans="1:34" ht="15.75" customHeight="1" outlineLevel="1">
      <c r="A116" s="124"/>
      <c r="B116" s="50"/>
      <c r="C116" s="65"/>
      <c r="D116" s="50"/>
      <c r="E116" s="145"/>
      <c r="F116" s="145"/>
      <c r="G116" s="145"/>
      <c r="H116" s="145"/>
      <c r="I116" s="145"/>
      <c r="J116" s="145"/>
      <c r="K116" s="145"/>
      <c r="L116" s="145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</row>
    <row r="117" spans="1:34" ht="15.75" customHeight="1" outlineLevel="1">
      <c r="A117" s="124"/>
      <c r="B117" s="50"/>
      <c r="C117" s="65"/>
      <c r="D117" s="50"/>
      <c r="E117" s="145"/>
      <c r="F117" s="145"/>
      <c r="G117" s="145"/>
      <c r="H117" s="145"/>
      <c r="I117" s="145"/>
      <c r="J117" s="145"/>
      <c r="K117" s="145"/>
      <c r="L117" s="145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</row>
    <row r="118" spans="1:34" ht="15" customHeight="1" outlineLevel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</row>
    <row r="119" spans="1:34" ht="17.25" customHeight="1" outlineLevel="1">
      <c r="A119" s="22" t="s">
        <v>535</v>
      </c>
      <c r="B119" s="15" t="s">
        <v>536</v>
      </c>
      <c r="C119" s="124"/>
      <c r="D119" s="16"/>
      <c r="E119" s="164"/>
      <c r="F119" s="164"/>
      <c r="G119" s="16"/>
      <c r="H119" s="16"/>
      <c r="I119" s="16"/>
      <c r="J119" s="16"/>
      <c r="K119" s="16"/>
      <c r="L119" s="16"/>
      <c r="M119" s="124"/>
      <c r="N119" s="124"/>
      <c r="O119" s="124"/>
      <c r="P119" s="124"/>
      <c r="Q119" s="124"/>
      <c r="R119" s="124"/>
      <c r="S119" s="124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</row>
    <row r="120" spans="1:34" ht="15.75" customHeight="1" outlineLevel="1">
      <c r="A120" s="16"/>
      <c r="B120" s="60" t="s">
        <v>10</v>
      </c>
      <c r="C120" s="60" t="s">
        <v>301</v>
      </c>
      <c r="D120" s="60" t="s">
        <v>302</v>
      </c>
      <c r="E120" s="165"/>
      <c r="F120" s="165" t="s">
        <v>303</v>
      </c>
      <c r="G120" s="165" t="s">
        <v>304</v>
      </c>
      <c r="H120" s="165" t="s">
        <v>305</v>
      </c>
      <c r="I120" s="165" t="s">
        <v>306</v>
      </c>
      <c r="J120" s="165" t="s">
        <v>307</v>
      </c>
      <c r="K120" s="165" t="s">
        <v>308</v>
      </c>
      <c r="L120" s="165" t="s">
        <v>309</v>
      </c>
      <c r="M120" s="124"/>
      <c r="N120" s="124"/>
      <c r="O120" s="124"/>
      <c r="P120" s="124"/>
      <c r="Q120" s="124"/>
      <c r="R120" s="124"/>
      <c r="S120" s="124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</row>
    <row r="121" spans="1:34" ht="26.25" customHeight="1" outlineLevel="1">
      <c r="A121" s="16"/>
      <c r="B121" s="17">
        <v>1</v>
      </c>
      <c r="C121" s="19" t="s">
        <v>310</v>
      </c>
      <c r="D121" s="17" t="s">
        <v>537</v>
      </c>
      <c r="E121" s="166"/>
      <c r="F121" s="166"/>
      <c r="G121" s="166"/>
      <c r="H121" s="166"/>
      <c r="I121" s="166"/>
      <c r="J121" s="166"/>
      <c r="K121" s="166"/>
      <c r="L121" s="166"/>
      <c r="M121" s="124"/>
      <c r="N121" s="124"/>
      <c r="O121" s="124"/>
      <c r="P121" s="124"/>
      <c r="Q121" s="124"/>
      <c r="R121" s="124"/>
      <c r="S121" s="124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</row>
    <row r="122" spans="1:34" ht="30.75" customHeight="1" outlineLevel="1">
      <c r="A122" s="16"/>
      <c r="B122" s="17">
        <v>2</v>
      </c>
      <c r="C122" s="19" t="s">
        <v>312</v>
      </c>
      <c r="D122" s="17" t="s">
        <v>228</v>
      </c>
      <c r="E122" s="166"/>
      <c r="F122" s="166"/>
      <c r="G122" s="166"/>
      <c r="H122" s="166"/>
      <c r="I122" s="166"/>
      <c r="J122" s="166"/>
      <c r="K122" s="166"/>
      <c r="L122" s="166"/>
      <c r="M122" s="124"/>
      <c r="N122" s="124"/>
      <c r="O122" s="124"/>
      <c r="P122" s="124"/>
      <c r="Q122" s="124"/>
      <c r="R122" s="124"/>
      <c r="S122" s="124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</row>
    <row r="123" spans="1:34" ht="33" customHeight="1" outlineLevel="1">
      <c r="A123" s="16"/>
      <c r="B123" s="17">
        <v>3</v>
      </c>
      <c r="C123" s="19" t="s">
        <v>538</v>
      </c>
      <c r="D123" s="17" t="s">
        <v>228</v>
      </c>
      <c r="E123" s="166"/>
      <c r="F123" s="166"/>
      <c r="G123" s="166"/>
      <c r="H123" s="166"/>
      <c r="I123" s="166"/>
      <c r="J123" s="166"/>
      <c r="K123" s="166"/>
      <c r="L123" s="166"/>
      <c r="M123" s="124"/>
      <c r="N123" s="124"/>
      <c r="O123" s="124"/>
      <c r="P123" s="124"/>
      <c r="Q123" s="124"/>
      <c r="R123" s="124"/>
      <c r="S123" s="124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</row>
    <row r="124" spans="1:34" ht="39.75" customHeight="1" outlineLevel="1">
      <c r="A124" s="16"/>
      <c r="B124" s="17">
        <v>4</v>
      </c>
      <c r="C124" s="19" t="s">
        <v>539</v>
      </c>
      <c r="D124" s="17" t="s">
        <v>228</v>
      </c>
      <c r="E124" s="166"/>
      <c r="F124" s="166"/>
      <c r="G124" s="166"/>
      <c r="H124" s="166"/>
      <c r="I124" s="166"/>
      <c r="J124" s="166"/>
      <c r="K124" s="166"/>
      <c r="L124" s="166"/>
      <c r="M124" s="124"/>
      <c r="N124" s="124"/>
      <c r="O124" s="124"/>
      <c r="P124" s="124"/>
      <c r="Q124" s="124"/>
      <c r="R124" s="124"/>
      <c r="S124" s="124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</row>
    <row r="125" spans="1:34" ht="36" customHeight="1" outlineLevel="1">
      <c r="A125" s="16"/>
      <c r="B125" s="17">
        <v>5</v>
      </c>
      <c r="C125" s="19" t="s">
        <v>540</v>
      </c>
      <c r="D125" s="17" t="s">
        <v>228</v>
      </c>
      <c r="E125" s="166"/>
      <c r="F125" s="166"/>
      <c r="G125" s="166"/>
      <c r="H125" s="166"/>
      <c r="I125" s="166"/>
      <c r="J125" s="166"/>
      <c r="K125" s="166"/>
      <c r="L125" s="166"/>
      <c r="M125" s="124"/>
      <c r="N125" s="124"/>
      <c r="O125" s="124"/>
      <c r="P125" s="124"/>
      <c r="Q125" s="124"/>
      <c r="R125" s="124"/>
      <c r="S125" s="124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</row>
    <row r="126" spans="1:34" ht="25.5" customHeight="1" outlineLevel="1">
      <c r="A126" s="16"/>
      <c r="B126" s="17">
        <v>6</v>
      </c>
      <c r="C126" s="19" t="s">
        <v>313</v>
      </c>
      <c r="D126" s="17" t="s">
        <v>541</v>
      </c>
      <c r="E126" s="166"/>
      <c r="F126" s="166"/>
      <c r="G126" s="166"/>
      <c r="H126" s="166"/>
      <c r="I126" s="166"/>
      <c r="J126" s="166"/>
      <c r="K126" s="166"/>
      <c r="L126" s="166"/>
      <c r="M126" s="124"/>
      <c r="N126" s="124"/>
      <c r="O126" s="124"/>
      <c r="P126" s="124"/>
      <c r="Q126" s="124"/>
      <c r="R126" s="124"/>
      <c r="S126" s="124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</row>
    <row r="127" spans="1:34" ht="30.75" customHeight="1" outlineLevel="1">
      <c r="A127" s="16"/>
      <c r="B127" s="17">
        <v>7</v>
      </c>
      <c r="C127" s="19" t="s">
        <v>315</v>
      </c>
      <c r="D127" s="17" t="s">
        <v>228</v>
      </c>
      <c r="E127" s="166"/>
      <c r="F127" s="166"/>
      <c r="G127" s="166"/>
      <c r="H127" s="166"/>
      <c r="I127" s="166"/>
      <c r="J127" s="166"/>
      <c r="K127" s="166"/>
      <c r="L127" s="166"/>
      <c r="M127" s="124"/>
      <c r="N127" s="124"/>
      <c r="O127" s="124"/>
      <c r="P127" s="124"/>
      <c r="Q127" s="124"/>
      <c r="R127" s="124"/>
      <c r="S127" s="124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</row>
    <row r="128" spans="1:34" ht="18.75" customHeight="1" outlineLevel="1">
      <c r="A128" s="16"/>
      <c r="B128" s="50"/>
      <c r="C128" s="21"/>
      <c r="D128" s="50"/>
      <c r="E128" s="50"/>
      <c r="F128" s="50"/>
      <c r="G128" s="163"/>
      <c r="H128" s="163"/>
      <c r="I128" s="163"/>
      <c r="J128" s="163"/>
      <c r="K128" s="163"/>
      <c r="L128" s="163"/>
      <c r="M128" s="124"/>
      <c r="N128" s="124"/>
      <c r="O128" s="124"/>
      <c r="P128" s="124"/>
      <c r="Q128" s="124"/>
      <c r="R128" s="124"/>
      <c r="S128" s="124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</row>
    <row r="129" spans="1:34" ht="16.5" customHeight="1" outlineLevel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</row>
    <row r="130" spans="1:34" ht="15.75" customHeight="1">
      <c r="A130" s="167" t="s">
        <v>94</v>
      </c>
      <c r="B130" s="167" t="s">
        <v>316</v>
      </c>
      <c r="C130" s="168" t="s">
        <v>317</v>
      </c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</row>
    <row r="131" spans="1:34" ht="15.75" customHeight="1" outlineLevel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</row>
    <row r="132" spans="1:34" ht="15.75" customHeight="1" outlineLevel="1">
      <c r="A132" s="22" t="s">
        <v>272</v>
      </c>
      <c r="B132" s="15" t="s">
        <v>542</v>
      </c>
      <c r="C132" s="124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</row>
    <row r="133" spans="1:34" ht="15.75" customHeight="1" outlineLevel="1">
      <c r="A133" s="124"/>
      <c r="B133" s="60" t="s">
        <v>10</v>
      </c>
      <c r="C133" s="60" t="s">
        <v>12</v>
      </c>
      <c r="D133" s="60" t="s">
        <v>26</v>
      </c>
      <c r="E133" s="60"/>
      <c r="F133" s="60">
        <v>2017</v>
      </c>
      <c r="G133" s="60">
        <v>2018</v>
      </c>
      <c r="H133" s="60">
        <v>2019</v>
      </c>
      <c r="I133" s="60">
        <v>2020</v>
      </c>
      <c r="J133" s="60">
        <v>2021</v>
      </c>
      <c r="K133" s="60">
        <v>2022</v>
      </c>
      <c r="L133" s="60">
        <v>2023</v>
      </c>
      <c r="M133" s="16"/>
      <c r="N133" s="16"/>
      <c r="O133" s="16"/>
      <c r="P133" s="16"/>
      <c r="Q133" s="16"/>
      <c r="R133" s="16"/>
      <c r="S133" s="16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</row>
    <row r="134" spans="1:34" ht="15.75" customHeight="1" outlineLevel="1">
      <c r="A134" s="124"/>
      <c r="B134" s="17">
        <v>1</v>
      </c>
      <c r="C134" s="126" t="s">
        <v>227</v>
      </c>
      <c r="D134" s="17" t="s">
        <v>320</v>
      </c>
      <c r="E134" s="131"/>
      <c r="F134" s="131"/>
      <c r="G134" s="131"/>
      <c r="H134" s="131"/>
      <c r="I134" s="131"/>
      <c r="J134" s="131"/>
      <c r="K134" s="131"/>
      <c r="L134" s="131"/>
      <c r="M134" s="16"/>
      <c r="N134" s="16"/>
      <c r="O134" s="16"/>
      <c r="P134" s="16"/>
      <c r="Q134" s="16"/>
      <c r="R134" s="16"/>
      <c r="S134" s="16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</row>
    <row r="135" spans="1:34" ht="15.75" customHeight="1" outlineLevel="1">
      <c r="A135" s="124"/>
      <c r="B135" s="17">
        <v>2</v>
      </c>
      <c r="C135" s="126" t="s">
        <v>230</v>
      </c>
      <c r="D135" s="17" t="s">
        <v>543</v>
      </c>
      <c r="E135" s="131"/>
      <c r="F135" s="131"/>
      <c r="G135" s="131"/>
      <c r="H135" s="131"/>
      <c r="I135" s="131"/>
      <c r="J135" s="131"/>
      <c r="K135" s="131"/>
      <c r="L135" s="131"/>
      <c r="M135" s="16"/>
      <c r="N135" s="16"/>
      <c r="O135" s="16"/>
      <c r="P135" s="16"/>
      <c r="Q135" s="16"/>
      <c r="R135" s="16"/>
      <c r="S135" s="16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</row>
    <row r="136" spans="1:34" ht="15.75" customHeight="1" outlineLevel="1">
      <c r="A136" s="124"/>
      <c r="B136" s="17">
        <v>3</v>
      </c>
      <c r="C136" s="171" t="s">
        <v>322</v>
      </c>
      <c r="D136" s="159" t="s">
        <v>5</v>
      </c>
      <c r="E136" s="159"/>
      <c r="F136" s="159" t="s">
        <v>5</v>
      </c>
      <c r="G136" s="159" t="s">
        <v>5</v>
      </c>
      <c r="H136" s="159" t="s">
        <v>5</v>
      </c>
      <c r="I136" s="159" t="s">
        <v>5</v>
      </c>
      <c r="J136" s="159" t="s">
        <v>5</v>
      </c>
      <c r="K136" s="159" t="s">
        <v>5</v>
      </c>
      <c r="L136" s="159" t="s">
        <v>5</v>
      </c>
      <c r="M136" s="16"/>
      <c r="N136" s="16"/>
      <c r="O136" s="16"/>
      <c r="P136" s="16"/>
      <c r="Q136" s="16"/>
      <c r="R136" s="16"/>
      <c r="S136" s="16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</row>
    <row r="137" spans="1:34" ht="15.75" customHeight="1" outlineLevel="1">
      <c r="A137" s="124"/>
      <c r="B137" s="17">
        <v>4</v>
      </c>
      <c r="C137" s="126" t="s">
        <v>233</v>
      </c>
      <c r="D137" s="131" t="s">
        <v>5</v>
      </c>
      <c r="E137" s="131"/>
      <c r="F137" s="131" t="s">
        <v>5</v>
      </c>
      <c r="G137" s="131" t="s">
        <v>5</v>
      </c>
      <c r="H137" s="131" t="s">
        <v>5</v>
      </c>
      <c r="I137" s="131" t="s">
        <v>5</v>
      </c>
      <c r="J137" s="131" t="s">
        <v>5</v>
      </c>
      <c r="K137" s="131" t="s">
        <v>5</v>
      </c>
      <c r="L137" s="131" t="s">
        <v>5</v>
      </c>
      <c r="M137" s="16"/>
      <c r="N137" s="16"/>
      <c r="O137" s="16"/>
      <c r="P137" s="16"/>
      <c r="Q137" s="16"/>
      <c r="R137" s="16"/>
      <c r="S137" s="16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</row>
    <row r="138" spans="1:34" ht="15.75" customHeight="1" outlineLevel="2">
      <c r="A138" s="124"/>
      <c r="B138" s="17"/>
      <c r="C138" s="134" t="s">
        <v>235</v>
      </c>
      <c r="D138" s="131" t="s">
        <v>323</v>
      </c>
      <c r="E138" s="131"/>
      <c r="F138" s="131"/>
      <c r="G138" s="131"/>
      <c r="H138" s="131"/>
      <c r="I138" s="131"/>
      <c r="J138" s="131"/>
      <c r="K138" s="131"/>
      <c r="L138" s="131"/>
      <c r="M138" s="16"/>
      <c r="N138" s="16"/>
      <c r="O138" s="16"/>
      <c r="P138" s="16"/>
      <c r="Q138" s="16"/>
      <c r="R138" s="16"/>
      <c r="S138" s="16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</row>
    <row r="139" spans="1:34" ht="15.75" customHeight="1" outlineLevel="2">
      <c r="A139" s="124"/>
      <c r="B139" s="17"/>
      <c r="C139" s="134" t="s">
        <v>237</v>
      </c>
      <c r="D139" s="131" t="s">
        <v>323</v>
      </c>
      <c r="E139" s="131"/>
      <c r="F139" s="131"/>
      <c r="G139" s="131"/>
      <c r="H139" s="131"/>
      <c r="I139" s="131"/>
      <c r="J139" s="131"/>
      <c r="K139" s="131"/>
      <c r="L139" s="131"/>
      <c r="M139" s="16"/>
      <c r="N139" s="16"/>
      <c r="O139" s="16"/>
      <c r="P139" s="16"/>
      <c r="Q139" s="16"/>
      <c r="R139" s="16"/>
      <c r="S139" s="16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</row>
    <row r="140" spans="1:34" ht="15.75" customHeight="1" outlineLevel="2">
      <c r="A140" s="124"/>
      <c r="B140" s="17"/>
      <c r="C140" s="134" t="s">
        <v>238</v>
      </c>
      <c r="D140" s="131" t="s">
        <v>323</v>
      </c>
      <c r="E140" s="131"/>
      <c r="F140" s="131"/>
      <c r="G140" s="131"/>
      <c r="H140" s="131"/>
      <c r="I140" s="131"/>
      <c r="J140" s="131"/>
      <c r="K140" s="131"/>
      <c r="L140" s="131"/>
      <c r="M140" s="16"/>
      <c r="N140" s="16"/>
      <c r="O140" s="16"/>
      <c r="P140" s="16"/>
      <c r="Q140" s="16"/>
      <c r="R140" s="16"/>
      <c r="S140" s="16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</row>
    <row r="141" spans="1:34" ht="15.75" customHeight="1" outlineLevel="2">
      <c r="A141" s="124"/>
      <c r="B141" s="17"/>
      <c r="C141" s="134" t="s">
        <v>239</v>
      </c>
      <c r="D141" s="131" t="s">
        <v>323</v>
      </c>
      <c r="E141" s="131"/>
      <c r="F141" s="131"/>
      <c r="G141" s="131"/>
      <c r="H141" s="131"/>
      <c r="I141" s="131"/>
      <c r="J141" s="131"/>
      <c r="K141" s="131"/>
      <c r="L141" s="131"/>
      <c r="M141" s="16"/>
      <c r="N141" s="16"/>
      <c r="O141" s="16"/>
      <c r="P141" s="16"/>
      <c r="Q141" s="16"/>
      <c r="R141" s="16"/>
      <c r="S141" s="16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</row>
    <row r="142" spans="1:34" ht="15.75" customHeight="1" outlineLevel="2">
      <c r="A142" s="124"/>
      <c r="B142" s="17"/>
      <c r="C142" s="134" t="s">
        <v>240</v>
      </c>
      <c r="D142" s="131" t="s">
        <v>323</v>
      </c>
      <c r="E142" s="131"/>
      <c r="F142" s="131"/>
      <c r="G142" s="131"/>
      <c r="H142" s="131"/>
      <c r="I142" s="131"/>
      <c r="J142" s="131"/>
      <c r="K142" s="131"/>
      <c r="L142" s="131"/>
      <c r="M142" s="16"/>
      <c r="N142" s="16"/>
      <c r="O142" s="16"/>
      <c r="P142" s="16"/>
      <c r="Q142" s="16"/>
      <c r="R142" s="16"/>
      <c r="S142" s="16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</row>
    <row r="143" spans="1:34" ht="15.75" customHeight="1" outlineLevel="2">
      <c r="A143" s="124"/>
      <c r="B143" s="17"/>
      <c r="C143" s="134" t="s">
        <v>241</v>
      </c>
      <c r="D143" s="131" t="s">
        <v>323</v>
      </c>
      <c r="E143" s="131"/>
      <c r="F143" s="131"/>
      <c r="G143" s="131"/>
      <c r="H143" s="131"/>
      <c r="I143" s="131"/>
      <c r="J143" s="131"/>
      <c r="K143" s="131"/>
      <c r="L143" s="131"/>
      <c r="M143" s="16"/>
      <c r="N143" s="16"/>
      <c r="O143" s="16"/>
      <c r="P143" s="16"/>
      <c r="Q143" s="16"/>
      <c r="R143" s="16"/>
      <c r="S143" s="16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</row>
    <row r="144" spans="1:34" ht="15.75" customHeight="1" outlineLevel="2">
      <c r="A144" s="124"/>
      <c r="B144" s="17"/>
      <c r="C144" s="134" t="s">
        <v>242</v>
      </c>
      <c r="D144" s="131" t="s">
        <v>323</v>
      </c>
      <c r="E144" s="131"/>
      <c r="F144" s="131"/>
      <c r="G144" s="131"/>
      <c r="H144" s="131"/>
      <c r="I144" s="131"/>
      <c r="J144" s="131"/>
      <c r="K144" s="131"/>
      <c r="L144" s="131"/>
      <c r="M144" s="16"/>
      <c r="N144" s="16"/>
      <c r="O144" s="16"/>
      <c r="P144" s="16"/>
      <c r="Q144" s="16"/>
      <c r="R144" s="16"/>
      <c r="S144" s="16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</row>
    <row r="145" spans="1:34" ht="15.75" customHeight="1" outlineLevel="2">
      <c r="A145" s="124"/>
      <c r="B145" s="17"/>
      <c r="C145" s="134" t="s">
        <v>243</v>
      </c>
      <c r="D145" s="131" t="s">
        <v>323</v>
      </c>
      <c r="E145" s="131"/>
      <c r="F145" s="131"/>
      <c r="G145" s="131"/>
      <c r="H145" s="131"/>
      <c r="I145" s="131"/>
      <c r="J145" s="131"/>
      <c r="K145" s="131"/>
      <c r="L145" s="131"/>
      <c r="M145" s="16"/>
      <c r="N145" s="16"/>
      <c r="O145" s="16"/>
      <c r="P145" s="16"/>
      <c r="Q145" s="16"/>
      <c r="R145" s="16"/>
      <c r="S145" s="16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</row>
    <row r="146" spans="1:34" ht="15.75" customHeight="1" outlineLevel="2">
      <c r="A146" s="124"/>
      <c r="B146" s="17"/>
      <c r="C146" s="134" t="s">
        <v>244</v>
      </c>
      <c r="D146" s="131" t="s">
        <v>323</v>
      </c>
      <c r="E146" s="131"/>
      <c r="F146" s="131"/>
      <c r="G146" s="131"/>
      <c r="H146" s="131"/>
      <c r="I146" s="131"/>
      <c r="J146" s="131"/>
      <c r="K146" s="131"/>
      <c r="L146" s="131"/>
      <c r="M146" s="16"/>
      <c r="N146" s="16"/>
      <c r="O146" s="16"/>
      <c r="P146" s="16"/>
      <c r="Q146" s="16"/>
      <c r="R146" s="16"/>
      <c r="S146" s="16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</row>
    <row r="147" spans="1:34" ht="15.75" customHeight="1" outlineLevel="1">
      <c r="A147" s="124"/>
      <c r="B147" s="17">
        <v>5</v>
      </c>
      <c r="C147" s="126" t="s">
        <v>248</v>
      </c>
      <c r="D147" s="131" t="s">
        <v>5</v>
      </c>
      <c r="E147" s="131"/>
      <c r="F147" s="131" t="s">
        <v>5</v>
      </c>
      <c r="G147" s="131" t="s">
        <v>5</v>
      </c>
      <c r="H147" s="131" t="s">
        <v>5</v>
      </c>
      <c r="I147" s="131" t="s">
        <v>5</v>
      </c>
      <c r="J147" s="131" t="s">
        <v>5</v>
      </c>
      <c r="K147" s="131" t="s">
        <v>5</v>
      </c>
      <c r="L147" s="131" t="s">
        <v>5</v>
      </c>
      <c r="M147" s="16"/>
      <c r="N147" s="16"/>
      <c r="O147" s="16"/>
      <c r="P147" s="16"/>
      <c r="Q147" s="16"/>
      <c r="R147" s="16"/>
      <c r="S147" s="16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</row>
    <row r="148" spans="1:34" ht="15.75" customHeight="1" outlineLevel="2">
      <c r="A148" s="124"/>
      <c r="B148" s="17"/>
      <c r="C148" s="134" t="s">
        <v>250</v>
      </c>
      <c r="D148" s="131" t="s">
        <v>323</v>
      </c>
      <c r="E148" s="131"/>
      <c r="F148" s="131"/>
      <c r="G148" s="131"/>
      <c r="H148" s="131"/>
      <c r="I148" s="131"/>
      <c r="J148" s="131"/>
      <c r="K148" s="131"/>
      <c r="L148" s="131"/>
      <c r="M148" s="16"/>
      <c r="N148" s="16"/>
      <c r="O148" s="16"/>
      <c r="P148" s="16"/>
      <c r="Q148" s="16"/>
      <c r="R148" s="16"/>
      <c r="S148" s="16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</row>
    <row r="149" spans="1:34" ht="15.75" customHeight="1" outlineLevel="2">
      <c r="A149" s="124"/>
      <c r="B149" s="17"/>
      <c r="C149" s="134" t="s">
        <v>251</v>
      </c>
      <c r="D149" s="131" t="s">
        <v>323</v>
      </c>
      <c r="E149" s="131"/>
      <c r="F149" s="131"/>
      <c r="G149" s="131"/>
      <c r="H149" s="131"/>
      <c r="I149" s="131"/>
      <c r="J149" s="131"/>
      <c r="K149" s="131"/>
      <c r="L149" s="131"/>
      <c r="M149" s="16"/>
      <c r="N149" s="16"/>
      <c r="O149" s="16"/>
      <c r="P149" s="16"/>
      <c r="Q149" s="16"/>
      <c r="R149" s="16"/>
      <c r="S149" s="16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</row>
    <row r="150" spans="1:34" ht="15.75" customHeight="1" outlineLevel="2">
      <c r="A150" s="124"/>
      <c r="B150" s="17"/>
      <c r="C150" s="134" t="s">
        <v>252</v>
      </c>
      <c r="D150" s="131" t="s">
        <v>323</v>
      </c>
      <c r="E150" s="131"/>
      <c r="F150" s="131"/>
      <c r="G150" s="131"/>
      <c r="H150" s="131"/>
      <c r="I150" s="131"/>
      <c r="J150" s="131"/>
      <c r="K150" s="131"/>
      <c r="L150" s="131"/>
      <c r="M150" s="16"/>
      <c r="N150" s="16"/>
      <c r="O150" s="16"/>
      <c r="P150" s="16"/>
      <c r="Q150" s="16"/>
      <c r="R150" s="16"/>
      <c r="S150" s="16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</row>
    <row r="151" spans="1:34" ht="15.75" customHeight="1" outlineLevel="2">
      <c r="A151" s="124"/>
      <c r="B151" s="17"/>
      <c r="C151" s="134" t="s">
        <v>253</v>
      </c>
      <c r="D151" s="131" t="s">
        <v>323</v>
      </c>
      <c r="E151" s="131"/>
      <c r="F151" s="131"/>
      <c r="G151" s="131"/>
      <c r="H151" s="131"/>
      <c r="I151" s="131"/>
      <c r="J151" s="131"/>
      <c r="K151" s="131"/>
      <c r="L151" s="131"/>
      <c r="M151" s="16"/>
      <c r="N151" s="16"/>
      <c r="O151" s="16"/>
      <c r="P151" s="16"/>
      <c r="Q151" s="16"/>
      <c r="R151" s="16"/>
      <c r="S151" s="16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</row>
    <row r="152" spans="1:34" ht="15.75" customHeight="1" outlineLevel="1">
      <c r="A152" s="124"/>
      <c r="B152" s="17">
        <v>6</v>
      </c>
      <c r="C152" s="171" t="s">
        <v>325</v>
      </c>
      <c r="D152" s="159" t="s">
        <v>5</v>
      </c>
      <c r="E152" s="159"/>
      <c r="F152" s="159" t="s">
        <v>5</v>
      </c>
      <c r="G152" s="159" t="s">
        <v>5</v>
      </c>
      <c r="H152" s="159" t="s">
        <v>5</v>
      </c>
      <c r="I152" s="159" t="s">
        <v>5</v>
      </c>
      <c r="J152" s="159" t="s">
        <v>5</v>
      </c>
      <c r="K152" s="159" t="s">
        <v>5</v>
      </c>
      <c r="L152" s="159" t="s">
        <v>5</v>
      </c>
      <c r="M152" s="16"/>
      <c r="N152" s="16"/>
      <c r="O152" s="16"/>
      <c r="P152" s="16"/>
      <c r="Q152" s="16"/>
      <c r="R152" s="16"/>
      <c r="S152" s="16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</row>
    <row r="153" spans="1:34" ht="15.75" customHeight="1" outlineLevel="1">
      <c r="A153" s="124"/>
      <c r="B153" s="17">
        <v>7</v>
      </c>
      <c r="C153" s="126" t="s">
        <v>254</v>
      </c>
      <c r="D153" s="131" t="s">
        <v>5</v>
      </c>
      <c r="E153" s="131"/>
      <c r="F153" s="131" t="s">
        <v>5</v>
      </c>
      <c r="G153" s="131" t="s">
        <v>5</v>
      </c>
      <c r="H153" s="131" t="s">
        <v>5</v>
      </c>
      <c r="I153" s="131" t="s">
        <v>5</v>
      </c>
      <c r="J153" s="131" t="s">
        <v>5</v>
      </c>
      <c r="K153" s="131" t="s">
        <v>5</v>
      </c>
      <c r="L153" s="131" t="s">
        <v>5</v>
      </c>
      <c r="M153" s="16"/>
      <c r="N153" s="16"/>
      <c r="O153" s="16"/>
      <c r="P153" s="16"/>
      <c r="Q153" s="16"/>
      <c r="R153" s="16"/>
      <c r="S153" s="16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</row>
    <row r="154" spans="1:34" ht="15.75" customHeight="1" outlineLevel="2">
      <c r="A154" s="124"/>
      <c r="B154" s="17"/>
      <c r="C154" s="134" t="s">
        <v>256</v>
      </c>
      <c r="D154" s="131" t="s">
        <v>323</v>
      </c>
      <c r="E154" s="131"/>
      <c r="F154" s="131"/>
      <c r="G154" s="131"/>
      <c r="H154" s="131"/>
      <c r="I154" s="131"/>
      <c r="J154" s="131"/>
      <c r="K154" s="131"/>
      <c r="L154" s="131"/>
      <c r="M154" s="16"/>
      <c r="N154" s="16"/>
      <c r="O154" s="16"/>
      <c r="P154" s="16"/>
      <c r="Q154" s="16"/>
      <c r="R154" s="16"/>
      <c r="S154" s="16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</row>
    <row r="155" spans="1:34" ht="15.75" customHeight="1" outlineLevel="2">
      <c r="A155" s="124"/>
      <c r="B155" s="17"/>
      <c r="C155" s="134" t="s">
        <v>257</v>
      </c>
      <c r="D155" s="131" t="s">
        <v>323</v>
      </c>
      <c r="E155" s="131"/>
      <c r="F155" s="131"/>
      <c r="G155" s="131"/>
      <c r="H155" s="131"/>
      <c r="I155" s="131"/>
      <c r="J155" s="131"/>
      <c r="K155" s="131"/>
      <c r="L155" s="131"/>
      <c r="M155" s="16"/>
      <c r="N155" s="16"/>
      <c r="O155" s="16"/>
      <c r="P155" s="16"/>
      <c r="Q155" s="16"/>
      <c r="R155" s="16"/>
      <c r="S155" s="16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</row>
    <row r="156" spans="1:34" ht="15.75" customHeight="1" outlineLevel="2">
      <c r="A156" s="124"/>
      <c r="B156" s="17"/>
      <c r="C156" s="134" t="s">
        <v>258</v>
      </c>
      <c r="D156" s="131" t="s">
        <v>323</v>
      </c>
      <c r="E156" s="131"/>
      <c r="F156" s="131"/>
      <c r="G156" s="131"/>
      <c r="H156" s="131"/>
      <c r="I156" s="131"/>
      <c r="J156" s="131"/>
      <c r="K156" s="131"/>
      <c r="L156" s="131"/>
      <c r="M156" s="16"/>
      <c r="N156" s="16"/>
      <c r="O156" s="16"/>
      <c r="P156" s="16"/>
      <c r="Q156" s="16"/>
      <c r="R156" s="16"/>
      <c r="S156" s="16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</row>
    <row r="157" spans="1:34" ht="15.75" customHeight="1" outlineLevel="2">
      <c r="A157" s="124"/>
      <c r="B157" s="17"/>
      <c r="C157" s="134" t="s">
        <v>259</v>
      </c>
      <c r="D157" s="131" t="s">
        <v>323</v>
      </c>
      <c r="E157" s="131"/>
      <c r="F157" s="131"/>
      <c r="G157" s="131"/>
      <c r="H157" s="131"/>
      <c r="I157" s="131"/>
      <c r="J157" s="131"/>
      <c r="K157" s="131"/>
      <c r="L157" s="131"/>
      <c r="M157" s="16"/>
      <c r="N157" s="16"/>
      <c r="O157" s="16"/>
      <c r="P157" s="16"/>
      <c r="Q157" s="16"/>
      <c r="R157" s="16"/>
      <c r="S157" s="16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</row>
    <row r="158" spans="1:34" ht="15.75" customHeight="1" outlineLevel="2">
      <c r="A158" s="124"/>
      <c r="B158" s="17"/>
      <c r="C158" s="134" t="s">
        <v>260</v>
      </c>
      <c r="D158" s="131" t="s">
        <v>323</v>
      </c>
      <c r="E158" s="131"/>
      <c r="F158" s="131"/>
      <c r="G158" s="131"/>
      <c r="H158" s="131"/>
      <c r="I158" s="131"/>
      <c r="J158" s="131"/>
      <c r="K158" s="131"/>
      <c r="L158" s="131"/>
      <c r="M158" s="16"/>
      <c r="N158" s="16"/>
      <c r="O158" s="16"/>
      <c r="P158" s="16"/>
      <c r="Q158" s="16"/>
      <c r="R158" s="16"/>
      <c r="S158" s="16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</row>
    <row r="159" spans="1:34" ht="15.75" customHeight="1" outlineLevel="2">
      <c r="A159" s="124"/>
      <c r="B159" s="17"/>
      <c r="C159" s="134" t="s">
        <v>261</v>
      </c>
      <c r="D159" s="131" t="s">
        <v>323</v>
      </c>
      <c r="E159" s="131"/>
      <c r="F159" s="131"/>
      <c r="G159" s="131"/>
      <c r="H159" s="131"/>
      <c r="I159" s="131"/>
      <c r="J159" s="131"/>
      <c r="K159" s="131"/>
      <c r="L159" s="131"/>
      <c r="M159" s="16"/>
      <c r="N159" s="16"/>
      <c r="O159" s="16"/>
      <c r="P159" s="16"/>
      <c r="Q159" s="16"/>
      <c r="R159" s="16"/>
      <c r="S159" s="16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</row>
    <row r="160" spans="1:34" ht="15.75" customHeight="1" outlineLevel="1">
      <c r="A160" s="124"/>
      <c r="B160" s="17">
        <v>8</v>
      </c>
      <c r="C160" s="126" t="s">
        <v>262</v>
      </c>
      <c r="D160" s="131" t="s">
        <v>5</v>
      </c>
      <c r="E160" s="131"/>
      <c r="F160" s="131" t="s">
        <v>5</v>
      </c>
      <c r="G160" s="131" t="s">
        <v>5</v>
      </c>
      <c r="H160" s="131" t="s">
        <v>5</v>
      </c>
      <c r="I160" s="131" t="s">
        <v>5</v>
      </c>
      <c r="J160" s="131" t="s">
        <v>5</v>
      </c>
      <c r="K160" s="131" t="s">
        <v>5</v>
      </c>
      <c r="L160" s="131" t="s">
        <v>5</v>
      </c>
      <c r="M160" s="16"/>
      <c r="N160" s="16"/>
      <c r="O160" s="16"/>
      <c r="P160" s="16"/>
      <c r="Q160" s="16"/>
      <c r="R160" s="16"/>
      <c r="S160" s="16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</row>
    <row r="161" spans="1:34" ht="15.75" customHeight="1" outlineLevel="2">
      <c r="A161" s="124"/>
      <c r="B161" s="17"/>
      <c r="C161" s="134" t="s">
        <v>264</v>
      </c>
      <c r="D161" s="17" t="s">
        <v>323</v>
      </c>
      <c r="E161" s="131"/>
      <c r="F161" s="131"/>
      <c r="G161" s="131"/>
      <c r="H161" s="131"/>
      <c r="I161" s="131"/>
      <c r="J161" s="131"/>
      <c r="K161" s="131"/>
      <c r="L161" s="131"/>
      <c r="M161" s="16"/>
      <c r="N161" s="16"/>
      <c r="O161" s="16"/>
      <c r="P161" s="16"/>
      <c r="Q161" s="16"/>
      <c r="R161" s="16"/>
      <c r="S161" s="16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</row>
    <row r="162" spans="1:34" ht="15.75" customHeight="1" outlineLevel="2">
      <c r="A162" s="124"/>
      <c r="B162" s="17"/>
      <c r="C162" s="134" t="s">
        <v>265</v>
      </c>
      <c r="D162" s="17" t="s">
        <v>323</v>
      </c>
      <c r="E162" s="131"/>
      <c r="F162" s="131"/>
      <c r="G162" s="131"/>
      <c r="H162" s="131"/>
      <c r="I162" s="131"/>
      <c r="J162" s="131"/>
      <c r="K162" s="131"/>
      <c r="L162" s="131"/>
      <c r="M162" s="16"/>
      <c r="N162" s="16"/>
      <c r="O162" s="16"/>
      <c r="P162" s="16"/>
      <c r="Q162" s="16"/>
      <c r="R162" s="16"/>
      <c r="S162" s="16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</row>
    <row r="163" spans="1:34" ht="16.5" customHeight="1" outlineLevel="1">
      <c r="A163" s="124"/>
      <c r="B163" s="17">
        <v>9</v>
      </c>
      <c r="C163" s="126" t="s">
        <v>266</v>
      </c>
      <c r="D163" s="17" t="s">
        <v>326</v>
      </c>
      <c r="E163" s="131"/>
      <c r="F163" s="131"/>
      <c r="G163" s="131"/>
      <c r="H163" s="131"/>
      <c r="I163" s="131"/>
      <c r="J163" s="131"/>
      <c r="K163" s="131"/>
      <c r="L163" s="131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</row>
    <row r="164" spans="1:34" ht="16.5" customHeight="1" outlineLevel="1">
      <c r="A164" s="124"/>
      <c r="B164" s="17">
        <v>10</v>
      </c>
      <c r="C164" s="126" t="s">
        <v>327</v>
      </c>
      <c r="D164" s="17" t="s">
        <v>270</v>
      </c>
      <c r="E164" s="131"/>
      <c r="F164" s="131"/>
      <c r="G164" s="131"/>
      <c r="H164" s="131"/>
      <c r="I164" s="131"/>
      <c r="J164" s="131"/>
      <c r="K164" s="131"/>
      <c r="L164" s="131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</row>
    <row r="165" spans="1:34" ht="15" customHeight="1" outlineLevel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</row>
    <row r="166" spans="1:34" ht="16.5" customHeight="1" outlineLevel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</row>
    <row r="167" spans="1:34" ht="16.5" customHeight="1" outlineLevel="1">
      <c r="A167" s="22" t="s">
        <v>276</v>
      </c>
      <c r="B167" s="15" t="s">
        <v>544</v>
      </c>
      <c r="C167" s="124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</row>
    <row r="168" spans="1:34" ht="15.75" customHeight="1" outlineLevel="1">
      <c r="A168" s="124"/>
      <c r="B168" s="60" t="s">
        <v>10</v>
      </c>
      <c r="C168" s="60" t="s">
        <v>12</v>
      </c>
      <c r="D168" s="60" t="s">
        <v>26</v>
      </c>
      <c r="E168" s="60"/>
      <c r="F168" s="60">
        <v>2017</v>
      </c>
      <c r="G168" s="60">
        <v>2018</v>
      </c>
      <c r="H168" s="60">
        <v>2019</v>
      </c>
      <c r="I168" s="60">
        <v>2020</v>
      </c>
      <c r="J168" s="60">
        <v>2021</v>
      </c>
      <c r="K168" s="60">
        <v>2022</v>
      </c>
      <c r="L168" s="60">
        <v>2023</v>
      </c>
      <c r="M168" s="16"/>
      <c r="N168" s="16"/>
      <c r="O168" s="16"/>
      <c r="P168" s="16"/>
      <c r="Q168" s="16"/>
      <c r="R168" s="16"/>
      <c r="S168" s="16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</row>
    <row r="169" spans="1:34" ht="15.75" customHeight="1" outlineLevel="1">
      <c r="A169" s="124"/>
      <c r="B169" s="17">
        <v>1</v>
      </c>
      <c r="C169" s="126" t="s">
        <v>227</v>
      </c>
      <c r="D169" s="17" t="s">
        <v>320</v>
      </c>
      <c r="E169" s="131"/>
      <c r="F169" s="131"/>
      <c r="G169" s="131"/>
      <c r="H169" s="131"/>
      <c r="I169" s="131"/>
      <c r="J169" s="131"/>
      <c r="K169" s="131"/>
      <c r="L169" s="131"/>
      <c r="M169" s="16"/>
      <c r="N169" s="16"/>
      <c r="O169" s="16"/>
      <c r="P169" s="16"/>
      <c r="Q169" s="16"/>
      <c r="R169" s="16"/>
      <c r="S169" s="16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</row>
    <row r="170" spans="1:34" ht="15.75" customHeight="1" outlineLevel="1">
      <c r="A170" s="124"/>
      <c r="B170" s="17">
        <v>2</v>
      </c>
      <c r="C170" s="126" t="s">
        <v>230</v>
      </c>
      <c r="D170" s="17" t="s">
        <v>545</v>
      </c>
      <c r="E170" s="131"/>
      <c r="F170" s="131"/>
      <c r="G170" s="131"/>
      <c r="H170" s="131"/>
      <c r="I170" s="131"/>
      <c r="J170" s="131"/>
      <c r="K170" s="131"/>
      <c r="L170" s="131"/>
      <c r="M170" s="16"/>
      <c r="N170" s="16"/>
      <c r="O170" s="16"/>
      <c r="P170" s="16"/>
      <c r="Q170" s="16"/>
      <c r="R170" s="16"/>
      <c r="S170" s="16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</row>
    <row r="171" spans="1:34" ht="15.75" customHeight="1" outlineLevel="1">
      <c r="A171" s="124"/>
      <c r="B171" s="17">
        <v>3</v>
      </c>
      <c r="C171" s="171" t="s">
        <v>322</v>
      </c>
      <c r="D171" s="159" t="s">
        <v>5</v>
      </c>
      <c r="E171" s="159"/>
      <c r="F171" s="159" t="s">
        <v>5</v>
      </c>
      <c r="G171" s="159" t="s">
        <v>5</v>
      </c>
      <c r="H171" s="159" t="s">
        <v>5</v>
      </c>
      <c r="I171" s="159" t="s">
        <v>5</v>
      </c>
      <c r="J171" s="159" t="s">
        <v>5</v>
      </c>
      <c r="K171" s="159" t="s">
        <v>5</v>
      </c>
      <c r="L171" s="159" t="s">
        <v>5</v>
      </c>
      <c r="M171" s="16"/>
      <c r="N171" s="16"/>
      <c r="O171" s="16"/>
      <c r="P171" s="16"/>
      <c r="Q171" s="16"/>
      <c r="R171" s="16"/>
      <c r="S171" s="16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</row>
    <row r="172" spans="1:34" ht="15.75" customHeight="1" outlineLevel="1">
      <c r="A172" s="124"/>
      <c r="B172" s="17">
        <v>4</v>
      </c>
      <c r="C172" s="126" t="s">
        <v>233</v>
      </c>
      <c r="D172" s="131" t="s">
        <v>5</v>
      </c>
      <c r="E172" s="131"/>
      <c r="F172" s="131" t="s">
        <v>5</v>
      </c>
      <c r="G172" s="131" t="s">
        <v>5</v>
      </c>
      <c r="H172" s="131" t="s">
        <v>5</v>
      </c>
      <c r="I172" s="131" t="s">
        <v>5</v>
      </c>
      <c r="J172" s="131" t="s">
        <v>5</v>
      </c>
      <c r="K172" s="131" t="s">
        <v>5</v>
      </c>
      <c r="L172" s="131" t="s">
        <v>5</v>
      </c>
      <c r="M172" s="16"/>
      <c r="N172" s="16"/>
      <c r="O172" s="16"/>
      <c r="P172" s="16"/>
      <c r="Q172" s="16"/>
      <c r="R172" s="16"/>
      <c r="S172" s="16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</row>
    <row r="173" spans="1:34" ht="15.75" customHeight="1" outlineLevel="2">
      <c r="A173" s="124"/>
      <c r="B173" s="17"/>
      <c r="C173" s="134" t="s">
        <v>235</v>
      </c>
      <c r="D173" s="17" t="s">
        <v>323</v>
      </c>
      <c r="E173" s="131"/>
      <c r="F173" s="131"/>
      <c r="G173" s="131"/>
      <c r="H173" s="131"/>
      <c r="I173" s="131"/>
      <c r="J173" s="131"/>
      <c r="K173" s="131"/>
      <c r="L173" s="131"/>
      <c r="M173" s="16"/>
      <c r="N173" s="16"/>
      <c r="O173" s="16"/>
      <c r="P173" s="16"/>
      <c r="Q173" s="16"/>
      <c r="R173" s="16"/>
      <c r="S173" s="16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</row>
    <row r="174" spans="1:34" ht="15.75" customHeight="1" outlineLevel="2">
      <c r="A174" s="124"/>
      <c r="B174" s="17"/>
      <c r="C174" s="134" t="s">
        <v>237</v>
      </c>
      <c r="D174" s="17" t="s">
        <v>323</v>
      </c>
      <c r="E174" s="131"/>
      <c r="F174" s="131"/>
      <c r="G174" s="131"/>
      <c r="H174" s="131"/>
      <c r="I174" s="131"/>
      <c r="J174" s="131"/>
      <c r="K174" s="131"/>
      <c r="L174" s="131"/>
      <c r="M174" s="16"/>
      <c r="N174" s="16"/>
      <c r="O174" s="16"/>
      <c r="P174" s="16"/>
      <c r="Q174" s="16"/>
      <c r="R174" s="16"/>
      <c r="S174" s="16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</row>
    <row r="175" spans="1:34" ht="15.75" customHeight="1" outlineLevel="2">
      <c r="A175" s="124"/>
      <c r="B175" s="17"/>
      <c r="C175" s="134" t="s">
        <v>238</v>
      </c>
      <c r="D175" s="17" t="s">
        <v>323</v>
      </c>
      <c r="E175" s="131"/>
      <c r="F175" s="131"/>
      <c r="G175" s="131"/>
      <c r="H175" s="131"/>
      <c r="I175" s="131"/>
      <c r="J175" s="131"/>
      <c r="K175" s="131"/>
      <c r="L175" s="131"/>
      <c r="M175" s="16"/>
      <c r="N175" s="16"/>
      <c r="O175" s="16"/>
      <c r="P175" s="16"/>
      <c r="Q175" s="16"/>
      <c r="R175" s="16"/>
      <c r="S175" s="16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</row>
    <row r="176" spans="1:34" ht="15.75" customHeight="1" outlineLevel="2">
      <c r="A176" s="124"/>
      <c r="B176" s="17"/>
      <c r="C176" s="134" t="s">
        <v>239</v>
      </c>
      <c r="D176" s="17" t="s">
        <v>323</v>
      </c>
      <c r="E176" s="131"/>
      <c r="F176" s="131"/>
      <c r="G176" s="131"/>
      <c r="H176" s="131"/>
      <c r="I176" s="131"/>
      <c r="J176" s="131"/>
      <c r="K176" s="131"/>
      <c r="L176" s="131"/>
      <c r="M176" s="16"/>
      <c r="N176" s="16"/>
      <c r="O176" s="16"/>
      <c r="P176" s="16"/>
      <c r="Q176" s="16"/>
      <c r="R176" s="16"/>
      <c r="S176" s="16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</row>
    <row r="177" spans="1:34" ht="15.75" customHeight="1" outlineLevel="2">
      <c r="A177" s="124"/>
      <c r="B177" s="17"/>
      <c r="C177" s="134" t="s">
        <v>240</v>
      </c>
      <c r="D177" s="17" t="s">
        <v>323</v>
      </c>
      <c r="E177" s="131"/>
      <c r="F177" s="131"/>
      <c r="G177" s="131"/>
      <c r="H177" s="131"/>
      <c r="I177" s="131"/>
      <c r="J177" s="131"/>
      <c r="K177" s="131"/>
      <c r="L177" s="131"/>
      <c r="M177" s="16"/>
      <c r="N177" s="16"/>
      <c r="O177" s="16"/>
      <c r="P177" s="16"/>
      <c r="Q177" s="16"/>
      <c r="R177" s="16"/>
      <c r="S177" s="16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</row>
    <row r="178" spans="1:34" ht="15.75" customHeight="1" outlineLevel="2">
      <c r="A178" s="124"/>
      <c r="B178" s="17"/>
      <c r="C178" s="134" t="s">
        <v>241</v>
      </c>
      <c r="D178" s="17" t="s">
        <v>323</v>
      </c>
      <c r="E178" s="131"/>
      <c r="F178" s="131"/>
      <c r="G178" s="131"/>
      <c r="H178" s="131"/>
      <c r="I178" s="131"/>
      <c r="J178" s="131"/>
      <c r="K178" s="131"/>
      <c r="L178" s="131"/>
      <c r="M178" s="16"/>
      <c r="N178" s="16"/>
      <c r="O178" s="16"/>
      <c r="P178" s="16"/>
      <c r="Q178" s="16"/>
      <c r="R178" s="16"/>
      <c r="S178" s="16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</row>
    <row r="179" spans="1:34" ht="15.75" customHeight="1" outlineLevel="2">
      <c r="A179" s="124"/>
      <c r="B179" s="17"/>
      <c r="C179" s="134" t="s">
        <v>242</v>
      </c>
      <c r="D179" s="17" t="s">
        <v>323</v>
      </c>
      <c r="E179" s="131"/>
      <c r="F179" s="131"/>
      <c r="G179" s="131"/>
      <c r="H179" s="131"/>
      <c r="I179" s="131"/>
      <c r="J179" s="131"/>
      <c r="K179" s="131"/>
      <c r="L179" s="131"/>
      <c r="M179" s="16"/>
      <c r="N179" s="16"/>
      <c r="O179" s="16"/>
      <c r="P179" s="16"/>
      <c r="Q179" s="16"/>
      <c r="R179" s="16"/>
      <c r="S179" s="16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</row>
    <row r="180" spans="1:34" ht="15.75" customHeight="1" outlineLevel="2">
      <c r="A180" s="124"/>
      <c r="B180" s="17"/>
      <c r="C180" s="134" t="s">
        <v>243</v>
      </c>
      <c r="D180" s="17" t="s">
        <v>323</v>
      </c>
      <c r="E180" s="131"/>
      <c r="F180" s="131"/>
      <c r="G180" s="131"/>
      <c r="H180" s="131"/>
      <c r="I180" s="131"/>
      <c r="J180" s="131"/>
      <c r="K180" s="131"/>
      <c r="L180" s="131"/>
      <c r="M180" s="16"/>
      <c r="N180" s="16"/>
      <c r="O180" s="16"/>
      <c r="P180" s="16"/>
      <c r="Q180" s="16"/>
      <c r="R180" s="16"/>
      <c r="S180" s="16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</row>
    <row r="181" spans="1:34" ht="15.75" customHeight="1" outlineLevel="2">
      <c r="A181" s="124"/>
      <c r="B181" s="17"/>
      <c r="C181" s="134" t="s">
        <v>244</v>
      </c>
      <c r="D181" s="17" t="s">
        <v>323</v>
      </c>
      <c r="E181" s="131"/>
      <c r="F181" s="131"/>
      <c r="G181" s="131"/>
      <c r="H181" s="131"/>
      <c r="I181" s="131"/>
      <c r="J181" s="131"/>
      <c r="K181" s="131"/>
      <c r="L181" s="131"/>
      <c r="M181" s="16"/>
      <c r="N181" s="16"/>
      <c r="O181" s="16"/>
      <c r="P181" s="16"/>
      <c r="Q181" s="16"/>
      <c r="R181" s="16"/>
      <c r="S181" s="16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</row>
    <row r="182" spans="1:34" ht="15.75" customHeight="1" outlineLevel="1">
      <c r="A182" s="124"/>
      <c r="B182" s="17">
        <v>5</v>
      </c>
      <c r="C182" s="126" t="s">
        <v>248</v>
      </c>
      <c r="D182" s="131" t="s">
        <v>5</v>
      </c>
      <c r="E182" s="131"/>
      <c r="F182" s="131" t="s">
        <v>5</v>
      </c>
      <c r="G182" s="131" t="s">
        <v>5</v>
      </c>
      <c r="H182" s="131" t="s">
        <v>5</v>
      </c>
      <c r="I182" s="131" t="s">
        <v>5</v>
      </c>
      <c r="J182" s="131" t="s">
        <v>5</v>
      </c>
      <c r="K182" s="131" t="s">
        <v>5</v>
      </c>
      <c r="L182" s="131" t="s">
        <v>5</v>
      </c>
      <c r="M182" s="16"/>
      <c r="N182" s="16"/>
      <c r="O182" s="16"/>
      <c r="P182" s="16"/>
      <c r="Q182" s="16"/>
      <c r="R182" s="16"/>
      <c r="S182" s="16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</row>
    <row r="183" spans="1:34" ht="15.75" customHeight="1" outlineLevel="2">
      <c r="A183" s="124"/>
      <c r="B183" s="17"/>
      <c r="C183" s="134" t="s">
        <v>250</v>
      </c>
      <c r="D183" s="17" t="s">
        <v>323</v>
      </c>
      <c r="E183" s="131"/>
      <c r="F183" s="131"/>
      <c r="G183" s="131"/>
      <c r="H183" s="131"/>
      <c r="I183" s="131"/>
      <c r="J183" s="131"/>
      <c r="K183" s="131"/>
      <c r="L183" s="131"/>
      <c r="M183" s="16"/>
      <c r="N183" s="16"/>
      <c r="O183" s="16"/>
      <c r="P183" s="16"/>
      <c r="Q183" s="16"/>
      <c r="R183" s="16"/>
      <c r="S183" s="16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</row>
    <row r="184" spans="1:34" ht="15.75" customHeight="1" outlineLevel="2">
      <c r="A184" s="124"/>
      <c r="B184" s="17"/>
      <c r="C184" s="134" t="s">
        <v>251</v>
      </c>
      <c r="D184" s="17" t="s">
        <v>323</v>
      </c>
      <c r="E184" s="131"/>
      <c r="F184" s="131"/>
      <c r="G184" s="131"/>
      <c r="H184" s="131"/>
      <c r="I184" s="131"/>
      <c r="J184" s="131"/>
      <c r="K184" s="131"/>
      <c r="L184" s="131"/>
      <c r="M184" s="16"/>
      <c r="N184" s="16"/>
      <c r="O184" s="16"/>
      <c r="P184" s="16"/>
      <c r="Q184" s="16"/>
      <c r="R184" s="16"/>
      <c r="S184" s="16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</row>
    <row r="185" spans="1:34" ht="15.75" customHeight="1" outlineLevel="2">
      <c r="A185" s="124"/>
      <c r="B185" s="17"/>
      <c r="C185" s="134" t="s">
        <v>252</v>
      </c>
      <c r="D185" s="17" t="s">
        <v>323</v>
      </c>
      <c r="E185" s="131"/>
      <c r="F185" s="131"/>
      <c r="G185" s="131"/>
      <c r="H185" s="131"/>
      <c r="I185" s="131"/>
      <c r="J185" s="131"/>
      <c r="K185" s="131"/>
      <c r="L185" s="131"/>
      <c r="M185" s="16"/>
      <c r="N185" s="16"/>
      <c r="O185" s="16"/>
      <c r="P185" s="16"/>
      <c r="Q185" s="16"/>
      <c r="R185" s="16"/>
      <c r="S185" s="16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</row>
    <row r="186" spans="1:34" ht="15.75" customHeight="1" outlineLevel="2">
      <c r="A186" s="124"/>
      <c r="B186" s="17"/>
      <c r="C186" s="134" t="s">
        <v>253</v>
      </c>
      <c r="D186" s="17" t="s">
        <v>323</v>
      </c>
      <c r="E186" s="131"/>
      <c r="F186" s="131"/>
      <c r="G186" s="131"/>
      <c r="H186" s="131"/>
      <c r="I186" s="131"/>
      <c r="J186" s="131"/>
      <c r="K186" s="131"/>
      <c r="L186" s="131"/>
      <c r="M186" s="16"/>
      <c r="N186" s="16"/>
      <c r="O186" s="16"/>
      <c r="P186" s="16"/>
      <c r="Q186" s="16"/>
      <c r="R186" s="16"/>
      <c r="S186" s="16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</row>
    <row r="187" spans="1:34" ht="15.75" customHeight="1" outlineLevel="1">
      <c r="A187" s="124"/>
      <c r="B187" s="17">
        <v>6</v>
      </c>
      <c r="C187" s="171" t="s">
        <v>325</v>
      </c>
      <c r="D187" s="159" t="s">
        <v>5</v>
      </c>
      <c r="E187" s="159"/>
      <c r="F187" s="159" t="s">
        <v>5</v>
      </c>
      <c r="G187" s="159" t="s">
        <v>5</v>
      </c>
      <c r="H187" s="159" t="s">
        <v>5</v>
      </c>
      <c r="I187" s="159" t="s">
        <v>5</v>
      </c>
      <c r="J187" s="159" t="s">
        <v>5</v>
      </c>
      <c r="K187" s="159" t="s">
        <v>5</v>
      </c>
      <c r="L187" s="159" t="s">
        <v>5</v>
      </c>
      <c r="M187" s="16"/>
      <c r="N187" s="16"/>
      <c r="O187" s="16"/>
      <c r="P187" s="16"/>
      <c r="Q187" s="16"/>
      <c r="R187" s="16"/>
      <c r="S187" s="16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</row>
    <row r="188" spans="1:34" ht="15.75" customHeight="1" outlineLevel="1">
      <c r="A188" s="124"/>
      <c r="B188" s="17">
        <v>7</v>
      </c>
      <c r="C188" s="126" t="s">
        <v>254</v>
      </c>
      <c r="D188" s="131" t="s">
        <v>5</v>
      </c>
      <c r="E188" s="131"/>
      <c r="F188" s="131" t="s">
        <v>5</v>
      </c>
      <c r="G188" s="131" t="s">
        <v>5</v>
      </c>
      <c r="H188" s="131" t="s">
        <v>5</v>
      </c>
      <c r="I188" s="131" t="s">
        <v>5</v>
      </c>
      <c r="J188" s="131" t="s">
        <v>5</v>
      </c>
      <c r="K188" s="131" t="s">
        <v>5</v>
      </c>
      <c r="L188" s="131" t="s">
        <v>5</v>
      </c>
      <c r="M188" s="16"/>
      <c r="N188" s="16"/>
      <c r="O188" s="16"/>
      <c r="P188" s="16"/>
      <c r="Q188" s="16"/>
      <c r="R188" s="16"/>
      <c r="S188" s="16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</row>
    <row r="189" spans="1:34" ht="15.75" customHeight="1" outlineLevel="2">
      <c r="A189" s="124"/>
      <c r="B189" s="17"/>
      <c r="C189" s="134" t="s">
        <v>256</v>
      </c>
      <c r="D189" s="17" t="s">
        <v>323</v>
      </c>
      <c r="E189" s="131"/>
      <c r="F189" s="131"/>
      <c r="G189" s="131"/>
      <c r="H189" s="131"/>
      <c r="I189" s="131"/>
      <c r="J189" s="131"/>
      <c r="K189" s="131"/>
      <c r="L189" s="131"/>
      <c r="M189" s="16"/>
      <c r="N189" s="16"/>
      <c r="O189" s="16"/>
      <c r="P189" s="16"/>
      <c r="Q189" s="16"/>
      <c r="R189" s="16"/>
      <c r="S189" s="16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</row>
    <row r="190" spans="1:34" ht="15.75" customHeight="1" outlineLevel="2">
      <c r="A190" s="124"/>
      <c r="B190" s="17"/>
      <c r="C190" s="134" t="s">
        <v>257</v>
      </c>
      <c r="D190" s="17" t="s">
        <v>323</v>
      </c>
      <c r="E190" s="131"/>
      <c r="F190" s="131"/>
      <c r="G190" s="131"/>
      <c r="H190" s="131"/>
      <c r="I190" s="131"/>
      <c r="J190" s="131"/>
      <c r="K190" s="131"/>
      <c r="L190" s="131"/>
      <c r="M190" s="16"/>
      <c r="N190" s="16"/>
      <c r="O190" s="16"/>
      <c r="P190" s="16"/>
      <c r="Q190" s="16"/>
      <c r="R190" s="16"/>
      <c r="S190" s="16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</row>
    <row r="191" spans="1:34" ht="15.75" customHeight="1" outlineLevel="2">
      <c r="A191" s="124"/>
      <c r="B191" s="17"/>
      <c r="C191" s="134" t="s">
        <v>258</v>
      </c>
      <c r="D191" s="17" t="s">
        <v>323</v>
      </c>
      <c r="E191" s="131"/>
      <c r="F191" s="131"/>
      <c r="G191" s="131"/>
      <c r="H191" s="131"/>
      <c r="I191" s="131"/>
      <c r="J191" s="131"/>
      <c r="K191" s="131"/>
      <c r="L191" s="131"/>
      <c r="M191" s="16"/>
      <c r="N191" s="16"/>
      <c r="O191" s="16"/>
      <c r="P191" s="16"/>
      <c r="Q191" s="16"/>
      <c r="R191" s="16"/>
      <c r="S191" s="16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</row>
    <row r="192" spans="1:34" ht="15.75" customHeight="1" outlineLevel="2">
      <c r="A192" s="124"/>
      <c r="B192" s="17"/>
      <c r="C192" s="134" t="s">
        <v>259</v>
      </c>
      <c r="D192" s="17" t="s">
        <v>323</v>
      </c>
      <c r="E192" s="131"/>
      <c r="F192" s="131"/>
      <c r="G192" s="131"/>
      <c r="H192" s="131"/>
      <c r="I192" s="131"/>
      <c r="J192" s="131"/>
      <c r="K192" s="131"/>
      <c r="L192" s="131"/>
      <c r="M192" s="16"/>
      <c r="N192" s="16"/>
      <c r="O192" s="16"/>
      <c r="P192" s="16"/>
      <c r="Q192" s="16"/>
      <c r="R192" s="16"/>
      <c r="S192" s="16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</row>
    <row r="193" spans="1:34" ht="15.75" customHeight="1" outlineLevel="2">
      <c r="A193" s="124"/>
      <c r="B193" s="17"/>
      <c r="C193" s="134" t="s">
        <v>260</v>
      </c>
      <c r="D193" s="17" t="s">
        <v>323</v>
      </c>
      <c r="E193" s="131"/>
      <c r="F193" s="131"/>
      <c r="G193" s="131"/>
      <c r="H193" s="131"/>
      <c r="I193" s="131"/>
      <c r="J193" s="131"/>
      <c r="K193" s="131"/>
      <c r="L193" s="131"/>
      <c r="M193" s="16"/>
      <c r="N193" s="16"/>
      <c r="O193" s="16"/>
      <c r="P193" s="16"/>
      <c r="Q193" s="16"/>
      <c r="R193" s="16"/>
      <c r="S193" s="16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</row>
    <row r="194" spans="1:34" ht="15.75" customHeight="1" outlineLevel="2">
      <c r="A194" s="124"/>
      <c r="B194" s="17"/>
      <c r="C194" s="134" t="s">
        <v>261</v>
      </c>
      <c r="D194" s="17" t="s">
        <v>323</v>
      </c>
      <c r="E194" s="131"/>
      <c r="F194" s="131"/>
      <c r="G194" s="131"/>
      <c r="H194" s="131"/>
      <c r="I194" s="131"/>
      <c r="J194" s="131"/>
      <c r="K194" s="131"/>
      <c r="L194" s="131"/>
      <c r="M194" s="16"/>
      <c r="N194" s="16"/>
      <c r="O194" s="16"/>
      <c r="P194" s="16"/>
      <c r="Q194" s="16"/>
      <c r="R194" s="16"/>
      <c r="S194" s="16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</row>
    <row r="195" spans="1:34" ht="15.75" customHeight="1" outlineLevel="1">
      <c r="A195" s="124"/>
      <c r="B195" s="17">
        <v>8</v>
      </c>
      <c r="C195" s="126" t="s">
        <v>262</v>
      </c>
      <c r="D195" s="131" t="s">
        <v>5</v>
      </c>
      <c r="E195" s="131"/>
      <c r="F195" s="131" t="s">
        <v>5</v>
      </c>
      <c r="G195" s="131" t="s">
        <v>5</v>
      </c>
      <c r="H195" s="131" t="s">
        <v>5</v>
      </c>
      <c r="I195" s="131" t="s">
        <v>5</v>
      </c>
      <c r="J195" s="131" t="s">
        <v>5</v>
      </c>
      <c r="K195" s="131" t="s">
        <v>5</v>
      </c>
      <c r="L195" s="131" t="s">
        <v>5</v>
      </c>
      <c r="M195" s="16"/>
      <c r="N195" s="16"/>
      <c r="O195" s="16"/>
      <c r="P195" s="16"/>
      <c r="Q195" s="16"/>
      <c r="R195" s="16"/>
      <c r="S195" s="16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</row>
    <row r="196" spans="1:34" ht="15.75" customHeight="1" outlineLevel="2">
      <c r="A196" s="124"/>
      <c r="B196" s="17"/>
      <c r="C196" s="134" t="s">
        <v>264</v>
      </c>
      <c r="D196" s="17" t="s">
        <v>323</v>
      </c>
      <c r="E196" s="131"/>
      <c r="F196" s="131"/>
      <c r="G196" s="131"/>
      <c r="H196" s="131"/>
      <c r="I196" s="131"/>
      <c r="J196" s="131"/>
      <c r="K196" s="131"/>
      <c r="L196" s="131"/>
      <c r="M196" s="16"/>
      <c r="N196" s="16"/>
      <c r="O196" s="16"/>
      <c r="P196" s="16"/>
      <c r="Q196" s="16"/>
      <c r="R196" s="16"/>
      <c r="S196" s="16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</row>
    <row r="197" spans="1:34" ht="15.75" customHeight="1" outlineLevel="2">
      <c r="A197" s="124"/>
      <c r="B197" s="17"/>
      <c r="C197" s="134" t="s">
        <v>265</v>
      </c>
      <c r="D197" s="17" t="s">
        <v>323</v>
      </c>
      <c r="E197" s="131"/>
      <c r="F197" s="131"/>
      <c r="G197" s="131"/>
      <c r="H197" s="131"/>
      <c r="I197" s="131"/>
      <c r="J197" s="131"/>
      <c r="K197" s="131"/>
      <c r="L197" s="131"/>
      <c r="M197" s="16"/>
      <c r="N197" s="16"/>
      <c r="O197" s="16"/>
      <c r="P197" s="16"/>
      <c r="Q197" s="16"/>
      <c r="R197" s="16"/>
      <c r="S197" s="16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</row>
    <row r="198" spans="1:34" ht="15.75" customHeight="1" outlineLevel="1">
      <c r="A198" s="124"/>
      <c r="B198" s="17">
        <v>9</v>
      </c>
      <c r="C198" s="126" t="s">
        <v>266</v>
      </c>
      <c r="D198" s="17" t="s">
        <v>326</v>
      </c>
      <c r="E198" s="131"/>
      <c r="F198" s="131"/>
      <c r="G198" s="131"/>
      <c r="H198" s="131"/>
      <c r="I198" s="131"/>
      <c r="J198" s="131"/>
      <c r="K198" s="131"/>
      <c r="L198" s="131"/>
      <c r="M198" s="16"/>
      <c r="N198" s="16"/>
      <c r="O198" s="16"/>
      <c r="P198" s="16"/>
      <c r="Q198" s="16"/>
      <c r="R198" s="16"/>
      <c r="S198" s="16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</row>
    <row r="199" spans="1:34" ht="15.75" customHeight="1" outlineLevel="1">
      <c r="A199" s="124"/>
      <c r="B199" s="17">
        <v>10</v>
      </c>
      <c r="C199" s="126" t="s">
        <v>327</v>
      </c>
      <c r="D199" s="17" t="s">
        <v>270</v>
      </c>
      <c r="E199" s="131"/>
      <c r="F199" s="131"/>
      <c r="G199" s="131"/>
      <c r="H199" s="131"/>
      <c r="I199" s="131"/>
      <c r="J199" s="131"/>
      <c r="K199" s="131"/>
      <c r="L199" s="131"/>
      <c r="M199" s="16"/>
      <c r="N199" s="16"/>
      <c r="O199" s="16"/>
      <c r="P199" s="16"/>
      <c r="Q199" s="16"/>
      <c r="R199" s="16"/>
      <c r="S199" s="16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</row>
    <row r="200" spans="1:34" ht="15.75" customHeight="1" outlineLevel="1">
      <c r="A200" s="124"/>
      <c r="B200" s="50"/>
      <c r="C200" s="65"/>
      <c r="D200" s="50"/>
      <c r="E200" s="174"/>
      <c r="F200" s="174"/>
      <c r="G200" s="174"/>
      <c r="H200" s="174"/>
      <c r="I200" s="174"/>
      <c r="J200" s="174"/>
      <c r="K200" s="174"/>
      <c r="L200" s="174"/>
      <c r="M200" s="174"/>
      <c r="N200" s="174"/>
      <c r="O200" s="174"/>
      <c r="P200" s="174"/>
      <c r="Q200" s="174"/>
      <c r="R200" s="174"/>
      <c r="S200" s="17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</row>
    <row r="201" spans="1:34" ht="15.75" customHeight="1" outlineLevel="1">
      <c r="A201" s="124"/>
      <c r="B201" s="50"/>
      <c r="C201" s="65"/>
      <c r="D201" s="50"/>
      <c r="E201" s="174"/>
      <c r="F201" s="174"/>
      <c r="G201" s="174"/>
      <c r="H201" s="174"/>
      <c r="I201" s="174"/>
      <c r="J201" s="174"/>
      <c r="K201" s="174"/>
      <c r="L201" s="174"/>
      <c r="M201" s="174"/>
      <c r="N201" s="174"/>
      <c r="O201" s="174"/>
      <c r="P201" s="174"/>
      <c r="Q201" s="174"/>
      <c r="R201" s="174"/>
      <c r="S201" s="17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</row>
    <row r="202" spans="1:34" ht="15.75" customHeight="1">
      <c r="A202" s="185" t="s">
        <v>94</v>
      </c>
      <c r="B202" s="185" t="s">
        <v>348</v>
      </c>
      <c r="C202" s="186" t="s">
        <v>349</v>
      </c>
      <c r="D202" s="186"/>
      <c r="E202" s="186"/>
      <c r="F202" s="186"/>
      <c r="G202" s="186"/>
      <c r="H202" s="186"/>
      <c r="I202" s="186"/>
      <c r="J202" s="186"/>
      <c r="K202" s="186"/>
      <c r="L202" s="186"/>
      <c r="M202" s="186"/>
      <c r="N202" s="186"/>
      <c r="O202" s="186"/>
      <c r="P202" s="186"/>
      <c r="Q202" s="186"/>
      <c r="R202" s="186"/>
      <c r="S202" s="186"/>
      <c r="T202" s="186"/>
      <c r="U202" s="186"/>
      <c r="V202" s="186"/>
      <c r="W202" s="186"/>
      <c r="X202" s="186"/>
      <c r="Y202" s="186"/>
      <c r="Z202" s="186"/>
      <c r="AA202" s="186"/>
      <c r="AB202" s="186"/>
      <c r="AC202" s="186"/>
      <c r="AD202" s="186"/>
      <c r="AE202" s="186"/>
      <c r="AF202" s="186"/>
      <c r="AG202" s="186"/>
      <c r="AH202" s="186"/>
    </row>
    <row r="203" spans="1:34" ht="16.5" customHeight="1" outlineLevel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</row>
    <row r="204" spans="1:34" ht="18" customHeight="1" outlineLevel="1">
      <c r="A204" s="22" t="s">
        <v>282</v>
      </c>
      <c r="B204" s="15" t="s">
        <v>546</v>
      </c>
      <c r="C204" s="124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</row>
    <row r="205" spans="1:34" ht="18" customHeight="1" outlineLevel="1">
      <c r="A205" s="124"/>
      <c r="B205" s="60" t="s">
        <v>10</v>
      </c>
      <c r="C205" s="188" t="s">
        <v>12</v>
      </c>
      <c r="D205" s="60" t="s">
        <v>26</v>
      </c>
      <c r="E205" s="60"/>
      <c r="F205" s="60">
        <v>2017</v>
      </c>
      <c r="G205" s="60">
        <v>2018</v>
      </c>
      <c r="H205" s="60">
        <v>2019</v>
      </c>
      <c r="I205" s="60">
        <v>2020</v>
      </c>
      <c r="J205" s="60">
        <v>2021</v>
      </c>
      <c r="K205" s="60">
        <v>2022</v>
      </c>
      <c r="L205" s="60">
        <v>2023</v>
      </c>
      <c r="M205" s="16"/>
      <c r="N205" s="16"/>
      <c r="O205" s="16"/>
      <c r="P205" s="16"/>
      <c r="Q205" s="16"/>
      <c r="R205" s="16"/>
      <c r="S205" s="16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</row>
    <row r="206" spans="1:34" ht="18" customHeight="1" outlineLevel="1">
      <c r="A206" s="124"/>
      <c r="B206" s="60">
        <v>1</v>
      </c>
      <c r="C206" s="19" t="s">
        <v>351</v>
      </c>
      <c r="D206" s="60" t="s">
        <v>38</v>
      </c>
      <c r="E206" s="603"/>
      <c r="F206" s="603"/>
      <c r="G206" s="603"/>
      <c r="H206" s="603"/>
      <c r="I206" s="603"/>
      <c r="J206" s="603"/>
      <c r="K206" s="603"/>
      <c r="L206" s="603"/>
      <c r="M206" s="16"/>
      <c r="N206" s="16"/>
      <c r="O206" s="16"/>
      <c r="P206" s="16"/>
      <c r="Q206" s="16"/>
      <c r="R206" s="16"/>
      <c r="S206" s="16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</row>
    <row r="207" spans="1:34" ht="18" customHeight="1" outlineLevel="1">
      <c r="A207" s="124"/>
      <c r="B207" s="60">
        <v>2</v>
      </c>
      <c r="C207" s="19" t="s">
        <v>352</v>
      </c>
      <c r="D207" s="60" t="s">
        <v>38</v>
      </c>
      <c r="E207" s="603"/>
      <c r="F207" s="603"/>
      <c r="G207" s="603"/>
      <c r="H207" s="603"/>
      <c r="I207" s="603"/>
      <c r="J207" s="603"/>
      <c r="K207" s="603"/>
      <c r="L207" s="603"/>
      <c r="M207" s="16"/>
      <c r="N207" s="16"/>
      <c r="O207" s="16"/>
      <c r="P207" s="16"/>
      <c r="Q207" s="16"/>
      <c r="R207" s="16"/>
      <c r="S207" s="16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</row>
    <row r="208" spans="1:34" ht="18" customHeight="1" outlineLevel="1">
      <c r="A208" s="124"/>
      <c r="B208" s="60">
        <v>3</v>
      </c>
      <c r="C208" s="19" t="s">
        <v>353</v>
      </c>
      <c r="D208" s="60" t="s">
        <v>38</v>
      </c>
      <c r="E208" s="603"/>
      <c r="F208" s="603"/>
      <c r="G208" s="603"/>
      <c r="H208" s="603"/>
      <c r="I208" s="603"/>
      <c r="J208" s="603"/>
      <c r="K208" s="603"/>
      <c r="L208" s="603"/>
      <c r="M208" s="16"/>
      <c r="N208" s="16"/>
      <c r="O208" s="16"/>
      <c r="P208" s="16"/>
      <c r="Q208" s="16"/>
      <c r="R208" s="16"/>
      <c r="S208" s="16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</row>
    <row r="209" spans="1:34" ht="18" customHeight="1" outlineLevel="1">
      <c r="A209" s="124"/>
      <c r="B209" s="60">
        <v>4</v>
      </c>
      <c r="C209" s="19" t="s">
        <v>354</v>
      </c>
      <c r="D209" s="60" t="s">
        <v>38</v>
      </c>
      <c r="E209" s="603"/>
      <c r="F209" s="603"/>
      <c r="G209" s="603"/>
      <c r="H209" s="603"/>
      <c r="I209" s="603"/>
      <c r="J209" s="603"/>
      <c r="K209" s="603"/>
      <c r="L209" s="603"/>
      <c r="M209" s="16"/>
      <c r="N209" s="16"/>
      <c r="O209" s="16"/>
      <c r="P209" s="16"/>
      <c r="Q209" s="16"/>
      <c r="R209" s="16"/>
      <c r="S209" s="16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</row>
    <row r="210" spans="1:34" ht="18" customHeight="1" outlineLevel="1">
      <c r="A210" s="124"/>
      <c r="B210" s="60">
        <v>5</v>
      </c>
      <c r="C210" s="19" t="s">
        <v>355</v>
      </c>
      <c r="D210" s="60" t="s">
        <v>38</v>
      </c>
      <c r="E210" s="603"/>
      <c r="F210" s="603"/>
      <c r="G210" s="603"/>
      <c r="H210" s="603"/>
      <c r="I210" s="603"/>
      <c r="J210" s="603"/>
      <c r="K210" s="603"/>
      <c r="L210" s="603"/>
      <c r="M210" s="16"/>
      <c r="N210" s="16"/>
      <c r="O210" s="16"/>
      <c r="P210" s="16"/>
      <c r="Q210" s="16"/>
      <c r="R210" s="16"/>
      <c r="S210" s="16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</row>
    <row r="211" spans="1:34" ht="18" customHeight="1" outlineLevel="1">
      <c r="A211" s="124"/>
      <c r="B211" s="60">
        <v>6</v>
      </c>
      <c r="C211" s="19" t="s">
        <v>356</v>
      </c>
      <c r="D211" s="60" t="s">
        <v>38</v>
      </c>
      <c r="E211" s="603"/>
      <c r="F211" s="603"/>
      <c r="G211" s="603"/>
      <c r="H211" s="603"/>
      <c r="I211" s="603"/>
      <c r="J211" s="603"/>
      <c r="K211" s="603"/>
      <c r="L211" s="603"/>
      <c r="M211" s="16"/>
      <c r="N211" s="16"/>
      <c r="O211" s="16"/>
      <c r="P211" s="16"/>
      <c r="Q211" s="16"/>
      <c r="R211" s="16"/>
      <c r="S211" s="16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</row>
    <row r="212" spans="1:34" ht="16.5" customHeight="1" outlineLevel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</row>
    <row r="213" spans="1:34" ht="16.5" customHeight="1" outlineLevel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</row>
    <row r="214" spans="1:34" ht="16.5" customHeight="1" outlineLevel="1">
      <c r="A214" s="63" t="s">
        <v>288</v>
      </c>
      <c r="B214" s="15" t="s">
        <v>357</v>
      </c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</row>
    <row r="215" spans="1:34" ht="47.25" customHeight="1" outlineLevel="1">
      <c r="A215" s="50"/>
      <c r="B215" s="979" t="s">
        <v>10</v>
      </c>
      <c r="C215" s="979" t="s">
        <v>11</v>
      </c>
      <c r="D215" s="979" t="s">
        <v>358</v>
      </c>
      <c r="E215" s="60"/>
      <c r="F215" s="979" t="s">
        <v>359</v>
      </c>
      <c r="G215" s="979" t="s">
        <v>360</v>
      </c>
      <c r="H215" s="979" t="s">
        <v>361</v>
      </c>
      <c r="I215" s="971" t="s">
        <v>362</v>
      </c>
      <c r="J215" s="972"/>
      <c r="K215" s="972"/>
      <c r="L215" s="973"/>
      <c r="M215" s="979" t="s">
        <v>363</v>
      </c>
      <c r="N215" s="60" t="s">
        <v>364</v>
      </c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</row>
    <row r="216" spans="1:34" ht="30.75" customHeight="1" outlineLevel="1">
      <c r="A216" s="50"/>
      <c r="B216" s="980"/>
      <c r="C216" s="980"/>
      <c r="D216" s="980"/>
      <c r="E216" s="60"/>
      <c r="F216" s="980"/>
      <c r="G216" s="981"/>
      <c r="H216" s="981"/>
      <c r="I216" s="60" t="s">
        <v>365</v>
      </c>
      <c r="J216" s="60" t="s">
        <v>366</v>
      </c>
      <c r="K216" s="60" t="s">
        <v>367</v>
      </c>
      <c r="L216" s="60" t="s">
        <v>368</v>
      </c>
      <c r="M216" s="981"/>
      <c r="N216" s="60" t="s">
        <v>369</v>
      </c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</row>
    <row r="217" spans="1:34" ht="15" customHeight="1" outlineLevel="1">
      <c r="A217" s="50"/>
      <c r="B217" s="981"/>
      <c r="C217" s="981"/>
      <c r="D217" s="981"/>
      <c r="E217" s="60"/>
      <c r="F217" s="981"/>
      <c r="G217" s="60" t="s">
        <v>370</v>
      </c>
      <c r="H217" s="60" t="s">
        <v>38</v>
      </c>
      <c r="I217" s="60" t="s">
        <v>111</v>
      </c>
      <c r="J217" s="60" t="s">
        <v>371</v>
      </c>
      <c r="K217" s="60" t="s">
        <v>267</v>
      </c>
      <c r="L217" s="60" t="s">
        <v>547</v>
      </c>
      <c r="M217" s="60" t="s">
        <v>373</v>
      </c>
      <c r="N217" s="190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</row>
    <row r="218" spans="1:34" ht="15" customHeight="1" outlineLevel="1">
      <c r="A218" s="50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</row>
    <row r="219" spans="1:34" ht="15" customHeight="1" outlineLevel="1">
      <c r="A219" s="50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90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</row>
    <row r="220" spans="1:34" ht="15" customHeight="1" outlineLevel="1">
      <c r="A220" s="50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0"/>
      <c r="N220" s="190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</row>
    <row r="221" spans="1:34" ht="15" customHeight="1" outlineLevel="1">
      <c r="A221" s="124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0"/>
      <c r="N221" s="190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</row>
    <row r="222" spans="1:34" ht="15" customHeight="1" outlineLevel="1">
      <c r="A222" s="1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</row>
    <row r="223" spans="1:34" ht="15" customHeight="1" outlineLevel="1">
      <c r="A223" s="1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</row>
    <row r="224" spans="1:34" ht="16.5" customHeight="1" outlineLevel="1">
      <c r="A224" s="16"/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0"/>
      <c r="N224" s="190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</row>
    <row r="225" spans="1:34" ht="16.5" customHeight="1" outlineLevel="1">
      <c r="A225" s="16"/>
      <c r="B225" s="197" t="s">
        <v>441</v>
      </c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</row>
    <row r="226" spans="1:34" ht="16.5" customHeight="1" outlineLevel="1">
      <c r="A226" s="16"/>
      <c r="B226" s="197" t="s">
        <v>442</v>
      </c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</row>
    <row r="227" spans="1:34" ht="16.5" customHeight="1" outlineLevel="1">
      <c r="A227" s="16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</row>
    <row r="228" spans="1:34" ht="16.5" customHeight="1" outlineLevel="1">
      <c r="A228" s="16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</row>
    <row r="229" spans="1:34" ht="16.5" customHeight="1" outlineLevel="1">
      <c r="A229" s="63" t="s">
        <v>293</v>
      </c>
      <c r="B229" s="15" t="s">
        <v>443</v>
      </c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</row>
    <row r="230" spans="1:34" ht="25.5" customHeight="1" outlineLevel="1">
      <c r="A230" s="16"/>
      <c r="B230" s="979" t="s">
        <v>10</v>
      </c>
      <c r="C230" s="979" t="str">
        <f t="shared" ref="C230:D230" si="0">C215</f>
        <v>Назва</v>
      </c>
      <c r="D230" s="979" t="str">
        <f t="shared" si="0"/>
        <v>Короткий опис</v>
      </c>
      <c r="E230" s="60"/>
      <c r="F230" s="979" t="str">
        <f t="shared" ref="F230:I230" si="1">F215</f>
        <v>Стадія реалізації *</v>
      </c>
      <c r="G230" s="979" t="str">
        <f t="shared" si="1"/>
        <v>Наявність ТЕО, бізнес-плану</v>
      </c>
      <c r="H230" s="979" t="str">
        <f t="shared" si="1"/>
        <v>Вартість капітальних витрат **</v>
      </c>
      <c r="I230" s="971" t="str">
        <f t="shared" si="1"/>
        <v>Річна економія паливно-енергетичних і природних ресурсів</v>
      </c>
      <c r="J230" s="972"/>
      <c r="K230" s="972"/>
      <c r="L230" s="973"/>
      <c r="M230" s="979" t="str">
        <f t="shared" ref="M230:N230" si="2">M215</f>
        <v>Річна економія коштів **</v>
      </c>
      <c r="N230" s="60" t="str">
        <f t="shared" si="2"/>
        <v>Період (строк) реалізації</v>
      </c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</row>
    <row r="231" spans="1:34" ht="27" customHeight="1" outlineLevel="1">
      <c r="A231" s="16"/>
      <c r="B231" s="980"/>
      <c r="C231" s="980"/>
      <c r="D231" s="980"/>
      <c r="E231" s="60"/>
      <c r="F231" s="980"/>
      <c r="G231" s="981"/>
      <c r="H231" s="981"/>
      <c r="I231" s="60" t="str">
        <f t="shared" ref="I231:L231" si="3">I216</f>
        <v>природ. газ</v>
      </c>
      <c r="J231" s="60" t="str">
        <f t="shared" si="3"/>
        <v>електроенергія</v>
      </c>
      <c r="K231" s="60" t="str">
        <f t="shared" si="3"/>
        <v>теплова енергія</v>
      </c>
      <c r="L231" s="60" t="str">
        <f t="shared" si="3"/>
        <v>вода</v>
      </c>
      <c r="M231" s="981"/>
      <c r="N231" s="60" t="str">
        <f>N216</f>
        <v>(у форматі 20хх-20хх гр.)</v>
      </c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</row>
    <row r="232" spans="1:34" ht="13.5" customHeight="1" outlineLevel="1">
      <c r="A232" s="16"/>
      <c r="B232" s="981"/>
      <c r="C232" s="981"/>
      <c r="D232" s="981"/>
      <c r="E232" s="60"/>
      <c r="F232" s="981"/>
      <c r="G232" s="60" t="str">
        <f t="shared" ref="G232:L232" si="4">G217</f>
        <v>(так/ні)</v>
      </c>
      <c r="H232" s="60" t="str">
        <f t="shared" si="4"/>
        <v>млн грн</v>
      </c>
      <c r="I232" s="60" t="str">
        <f t="shared" si="4"/>
        <v>тис. м³</v>
      </c>
      <c r="J232" s="60" t="str">
        <f t="shared" si="4"/>
        <v>кВт∙год</v>
      </c>
      <c r="K232" s="60" t="str">
        <f t="shared" si="4"/>
        <v>Гкал</v>
      </c>
      <c r="L232" s="60" t="str">
        <f t="shared" si="4"/>
        <v>м3</v>
      </c>
      <c r="M232" s="60" t="s">
        <v>373</v>
      </c>
      <c r="N232" s="190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</row>
    <row r="233" spans="1:34" ht="16.5" customHeight="1" outlineLevel="1">
      <c r="A233" s="16"/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0"/>
      <c r="N233" s="190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</row>
    <row r="234" spans="1:34" ht="16.5" customHeight="1" outlineLevel="1">
      <c r="A234" s="16"/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</row>
    <row r="235" spans="1:34" ht="16.5" customHeight="1" outlineLevel="1">
      <c r="A235" s="16"/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</row>
    <row r="236" spans="1:34" ht="16.5" customHeight="1" outlineLevel="1">
      <c r="A236" s="16"/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0"/>
      <c r="N236" s="190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</row>
    <row r="237" spans="1:34" ht="16.5" customHeight="1" outlineLevel="1">
      <c r="A237" s="16"/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0"/>
      <c r="N237" s="190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</row>
    <row r="238" spans="1:34" ht="16.5" customHeight="1" outlineLevel="1">
      <c r="A238" s="16"/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0"/>
      <c r="N238" s="190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</row>
    <row r="239" spans="1:34" ht="16.5" customHeight="1" outlineLevel="1">
      <c r="A239" s="16"/>
      <c r="B239" s="197" t="str">
        <f t="shared" ref="B239:B240" si="5">B225</f>
        <v>* - Вкажіть стадію реалізації: 1) попередні наміри; 2) попереднє проектування (розробка ТЕО / бізнес-плану); 3) робоче проектування; 4) впровадження.</v>
      </c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</row>
    <row r="240" spans="1:34" ht="16.5" customHeight="1" outlineLevel="1">
      <c r="A240" s="16"/>
      <c r="B240" s="197" t="str">
        <f t="shared" si="5"/>
        <v>** - Додатково вкажіть рік визначення вартості капітальних витрат / економії коштів, наприклад, «10 млн грн (2017 року)»</v>
      </c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</row>
    <row r="241" spans="1:34" ht="16.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</row>
    <row r="242" spans="1:34" ht="16.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</row>
    <row r="243" spans="1:34" ht="28.5">
      <c r="A243" s="16"/>
      <c r="B243" s="16"/>
      <c r="C243" s="568"/>
      <c r="D243" s="568" t="s">
        <v>1632</v>
      </c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</row>
    <row r="244" spans="1:34" ht="15.75">
      <c r="A244" s="16"/>
      <c r="B244" s="16"/>
      <c r="C244" s="569" t="s">
        <v>1592</v>
      </c>
      <c r="D244" s="570">
        <f>SUM(E23:L23)</f>
        <v>3012</v>
      </c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</row>
    <row r="245" spans="1:34" ht="31.5">
      <c r="A245" s="16"/>
      <c r="B245" s="16"/>
      <c r="C245" s="569" t="s">
        <v>1634</v>
      </c>
      <c r="D245" s="570">
        <f>H23+I23+J23+L23</f>
        <v>194</v>
      </c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</row>
    <row r="246" spans="1:34" ht="31.5">
      <c r="A246" s="16"/>
      <c r="B246" s="16"/>
      <c r="C246" s="569" t="s">
        <v>1635</v>
      </c>
      <c r="D246" s="570">
        <f>F23+G23</f>
        <v>8</v>
      </c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</row>
    <row r="247" spans="1:34" ht="15.75">
      <c r="A247" s="16"/>
      <c r="B247" s="16"/>
      <c r="C247" s="569" t="s">
        <v>506</v>
      </c>
      <c r="D247" s="570">
        <f>E23</f>
        <v>2810</v>
      </c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</row>
    <row r="248" spans="1:34" ht="31.5">
      <c r="A248" s="16"/>
      <c r="B248" s="16"/>
      <c r="C248" s="569" t="s">
        <v>1633</v>
      </c>
      <c r="D248" s="571">
        <f>SUM(E24:L24)</f>
        <v>713.31880000000001</v>
      </c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</row>
    <row r="249" spans="1:3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</row>
    <row r="250" spans="1:34" ht="16.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</row>
    <row r="251" spans="1:34" ht="16.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</row>
    <row r="252" spans="1:34" ht="16.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</row>
    <row r="253" spans="1:34" ht="16.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</row>
    <row r="254" spans="1:34" ht="16.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</row>
    <row r="255" spans="1:34" ht="16.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</row>
    <row r="256" spans="1:34" ht="30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"/>
      <c r="N256" s="1"/>
      <c r="O256" s="1"/>
      <c r="P256" s="1"/>
      <c r="Q256" s="1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</row>
    <row r="257" spans="1:34" ht="30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"/>
      <c r="N257" s="1"/>
      <c r="O257" s="1"/>
      <c r="P257" s="1"/>
      <c r="Q257" s="1"/>
      <c r="R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</row>
    <row r="258" spans="1:3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"/>
      <c r="N258" s="1"/>
      <c r="O258" s="1"/>
      <c r="P258" s="1"/>
      <c r="Q258" s="1"/>
      <c r="R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</row>
    <row r="259" spans="1:3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"/>
      <c r="N259" s="1"/>
      <c r="O259" s="1"/>
      <c r="P259" s="1"/>
      <c r="Q259" s="1"/>
      <c r="R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</row>
    <row r="260" spans="1:3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"/>
      <c r="N260" s="1"/>
      <c r="O260" s="1"/>
      <c r="P260" s="1"/>
      <c r="Q260" s="1"/>
      <c r="R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</row>
    <row r="261" spans="1:3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"/>
      <c r="N261" s="1"/>
      <c r="O261" s="1"/>
      <c r="P261" s="1"/>
      <c r="Q261" s="1"/>
      <c r="R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</row>
    <row r="262" spans="1:3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"/>
      <c r="N262" s="1"/>
      <c r="O262" s="1"/>
      <c r="P262" s="1"/>
      <c r="Q262" s="1"/>
      <c r="R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</row>
    <row r="263" spans="1:3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"/>
      <c r="N263" s="1"/>
      <c r="O263" s="1"/>
      <c r="P263" s="1"/>
      <c r="Q263" s="1"/>
      <c r="R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</row>
    <row r="264" spans="1:3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"/>
      <c r="N264" s="1"/>
      <c r="O264" s="1"/>
      <c r="P264" s="1"/>
      <c r="Q264" s="1"/>
      <c r="R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</row>
    <row r="265" spans="1:3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"/>
      <c r="N265" s="1"/>
      <c r="O265" s="1"/>
      <c r="P265" s="1"/>
      <c r="Q265" s="1"/>
      <c r="R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</row>
    <row r="266" spans="1:3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"/>
      <c r="N266" s="1"/>
      <c r="O266" s="1"/>
      <c r="P266" s="1"/>
      <c r="Q266" s="1"/>
      <c r="R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</row>
    <row r="267" spans="1:3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"/>
      <c r="N267" s="1"/>
      <c r="O267" s="1"/>
      <c r="P267" s="1"/>
      <c r="Q267" s="1"/>
      <c r="R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</row>
    <row r="268" spans="1:3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"/>
      <c r="N268" s="1"/>
      <c r="O268" s="1"/>
      <c r="P268" s="1"/>
      <c r="Q268" s="1"/>
      <c r="R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</row>
    <row r="269" spans="1:3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"/>
      <c r="N269" s="1"/>
      <c r="O269" s="1"/>
      <c r="P269" s="1"/>
      <c r="Q269" s="1"/>
      <c r="R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</row>
    <row r="270" spans="1:34" ht="22.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"/>
      <c r="N270" s="1"/>
      <c r="O270" s="1"/>
      <c r="P270" s="1"/>
      <c r="Q270" s="1"/>
      <c r="R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</row>
    <row r="271" spans="1:34" ht="22.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"/>
      <c r="N271" s="1"/>
      <c r="O271" s="1"/>
      <c r="P271" s="1"/>
      <c r="Q271" s="1"/>
      <c r="R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</row>
    <row r="272" spans="1:34" ht="22.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"/>
      <c r="N272" s="1"/>
      <c r="O272" s="1"/>
      <c r="P272" s="1"/>
      <c r="Q272" s="1"/>
      <c r="R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</row>
    <row r="273" spans="1:34" ht="22.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"/>
      <c r="N273" s="1"/>
      <c r="O273" s="1"/>
      <c r="P273" s="1"/>
      <c r="Q273" s="1"/>
      <c r="R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</row>
    <row r="274" spans="1:34" ht="22.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"/>
      <c r="N274" s="1"/>
      <c r="O274" s="1"/>
      <c r="P274" s="1"/>
      <c r="Q274" s="1"/>
      <c r="R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</row>
    <row r="275" spans="1:34" ht="22.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"/>
      <c r="N275" s="1"/>
      <c r="O275" s="1"/>
      <c r="P275" s="1"/>
      <c r="Q275" s="1"/>
      <c r="R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</row>
    <row r="276" spans="1:34" ht="22.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"/>
      <c r="N276" s="1"/>
      <c r="O276" s="1"/>
      <c r="P276" s="1"/>
      <c r="Q276" s="1"/>
      <c r="R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</row>
    <row r="277" spans="1:34" ht="22.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"/>
      <c r="N277" s="1"/>
      <c r="O277" s="1"/>
      <c r="P277" s="1"/>
      <c r="Q277" s="1"/>
      <c r="R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</row>
    <row r="278" spans="1:34" ht="22.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"/>
      <c r="N278" s="1"/>
      <c r="O278" s="1"/>
      <c r="P278" s="1"/>
      <c r="Q278" s="1"/>
      <c r="R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</row>
    <row r="279" spans="1:34" ht="22.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"/>
      <c r="N279" s="1"/>
      <c r="O279" s="1"/>
      <c r="P279" s="1"/>
      <c r="Q279" s="1"/>
      <c r="R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</row>
    <row r="280" spans="1:34" ht="22.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"/>
      <c r="N280" s="1"/>
      <c r="O280" s="1"/>
      <c r="P280" s="1"/>
      <c r="Q280" s="1"/>
      <c r="R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</row>
    <row r="281" spans="1:34" ht="22.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"/>
      <c r="N281" s="1"/>
      <c r="O281" s="1"/>
      <c r="P281" s="1"/>
      <c r="Q281" s="1"/>
      <c r="R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</row>
    <row r="282" spans="1:34" ht="22.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"/>
      <c r="N282" s="1"/>
      <c r="O282" s="1"/>
      <c r="P282" s="1"/>
      <c r="Q282" s="1"/>
      <c r="R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</row>
    <row r="283" spans="1:34" ht="22.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"/>
      <c r="N283" s="1"/>
      <c r="O283" s="1"/>
      <c r="P283" s="1"/>
      <c r="Q283" s="1"/>
      <c r="R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</row>
    <row r="284" spans="1:3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"/>
      <c r="N284" s="1"/>
      <c r="O284" s="1"/>
      <c r="P284" s="1"/>
      <c r="Q284" s="1"/>
      <c r="R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</row>
    <row r="285" spans="1:3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"/>
      <c r="N285" s="1"/>
      <c r="O285" s="1"/>
      <c r="P285" s="1"/>
      <c r="Q285" s="1"/>
      <c r="R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</row>
    <row r="286" spans="1:3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"/>
      <c r="N286" s="1"/>
      <c r="O286" s="1"/>
      <c r="P286" s="1"/>
      <c r="Q286" s="1"/>
      <c r="R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</row>
    <row r="287" spans="1:3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"/>
      <c r="N287" s="1"/>
      <c r="O287" s="1"/>
      <c r="P287" s="1"/>
      <c r="Q287" s="1"/>
      <c r="R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</row>
    <row r="288" spans="1:3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"/>
      <c r="N288" s="1"/>
      <c r="O288" s="1"/>
      <c r="P288" s="1"/>
      <c r="Q288" s="1"/>
      <c r="R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</row>
    <row r="289" spans="1:3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"/>
      <c r="N289" s="1"/>
      <c r="O289" s="1"/>
      <c r="P289" s="1"/>
      <c r="Q289" s="1"/>
      <c r="R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</row>
    <row r="290" spans="1:3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"/>
      <c r="N290" s="1"/>
      <c r="O290" s="1"/>
      <c r="P290" s="1"/>
      <c r="Q290" s="1"/>
      <c r="R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</row>
    <row r="291" spans="1:3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"/>
      <c r="N291" s="1"/>
      <c r="O291" s="1"/>
      <c r="P291" s="1"/>
      <c r="Q291" s="1"/>
      <c r="R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</row>
    <row r="292" spans="1:3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"/>
      <c r="N292" s="1"/>
      <c r="O292" s="1"/>
      <c r="P292" s="1"/>
      <c r="Q292" s="1"/>
      <c r="R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</row>
    <row r="293" spans="1:3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"/>
      <c r="N293" s="1"/>
      <c r="O293" s="1"/>
      <c r="P293" s="1"/>
      <c r="Q293" s="1"/>
      <c r="R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</row>
    <row r="294" spans="1:3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"/>
      <c r="N294" s="1"/>
      <c r="O294" s="1"/>
      <c r="P294" s="1"/>
      <c r="Q294" s="1"/>
      <c r="R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</row>
    <row r="295" spans="1:3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"/>
      <c r="N295" s="1"/>
      <c r="O295" s="1"/>
      <c r="P295" s="1"/>
      <c r="Q295" s="1"/>
      <c r="R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</row>
    <row r="296" spans="1:3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"/>
      <c r="N296" s="1"/>
      <c r="O296" s="1"/>
      <c r="P296" s="1"/>
      <c r="Q296" s="1"/>
      <c r="R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</row>
    <row r="297" spans="1:3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"/>
      <c r="N297" s="1"/>
      <c r="O297" s="1"/>
      <c r="P297" s="1"/>
      <c r="Q297" s="1"/>
      <c r="R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</row>
    <row r="298" spans="1:3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"/>
      <c r="N298" s="1"/>
      <c r="O298" s="1"/>
      <c r="P298" s="1"/>
      <c r="Q298" s="1"/>
      <c r="R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</row>
    <row r="299" spans="1:3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"/>
      <c r="N299" s="1"/>
      <c r="O299" s="1"/>
      <c r="P299" s="1"/>
      <c r="Q299" s="1"/>
      <c r="R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</row>
    <row r="300" spans="1:3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"/>
      <c r="N300" s="1"/>
      <c r="O300" s="1"/>
      <c r="P300" s="1"/>
      <c r="Q300" s="1"/>
      <c r="R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</row>
    <row r="301" spans="1:3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"/>
      <c r="N301" s="1"/>
      <c r="O301" s="1"/>
      <c r="P301" s="1"/>
      <c r="Q301" s="1"/>
      <c r="R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</row>
    <row r="302" spans="1:3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"/>
      <c r="N302" s="1"/>
      <c r="O302" s="1"/>
      <c r="P302" s="1"/>
      <c r="Q302" s="1"/>
      <c r="R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</row>
    <row r="303" spans="1:3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"/>
      <c r="N303" s="1"/>
      <c r="O303" s="1"/>
      <c r="P303" s="1"/>
      <c r="Q303" s="1"/>
      <c r="R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</row>
    <row r="304" spans="1:3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"/>
      <c r="N304" s="1"/>
      <c r="O304" s="1"/>
      <c r="P304" s="1"/>
      <c r="Q304" s="1"/>
      <c r="R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</row>
    <row r="305" spans="1:3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"/>
      <c r="N305" s="1"/>
      <c r="O305" s="1"/>
      <c r="P305" s="1"/>
      <c r="Q305" s="1"/>
      <c r="R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</row>
    <row r="306" spans="1:3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"/>
      <c r="N306" s="1"/>
      <c r="O306" s="1"/>
      <c r="P306" s="1"/>
      <c r="Q306" s="1"/>
      <c r="R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</row>
    <row r="307" spans="1:3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"/>
      <c r="N307" s="1"/>
      <c r="O307" s="1"/>
      <c r="P307" s="1"/>
      <c r="Q307" s="1"/>
      <c r="R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</row>
    <row r="308" spans="1:3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"/>
      <c r="N308" s="1"/>
      <c r="O308" s="1"/>
      <c r="P308" s="1"/>
      <c r="Q308" s="1"/>
      <c r="R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</row>
    <row r="309" spans="1:3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"/>
      <c r="N309" s="1"/>
      <c r="O309" s="1"/>
      <c r="P309" s="1"/>
      <c r="Q309" s="1"/>
      <c r="R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</row>
    <row r="310" spans="1:3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"/>
      <c r="N310" s="1"/>
      <c r="O310" s="1"/>
      <c r="P310" s="1"/>
      <c r="Q310" s="1"/>
      <c r="R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</row>
    <row r="311" spans="1:3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"/>
      <c r="N311" s="1"/>
      <c r="O311" s="1"/>
      <c r="P311" s="1"/>
      <c r="Q311" s="1"/>
      <c r="R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</row>
    <row r="312" spans="1:3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"/>
      <c r="N312" s="1"/>
      <c r="O312" s="1"/>
      <c r="P312" s="1"/>
      <c r="Q312" s="1"/>
      <c r="R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</row>
    <row r="313" spans="1:34" ht="30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"/>
      <c r="N313" s="1"/>
      <c r="O313" s="1"/>
      <c r="P313" s="1"/>
      <c r="Q313" s="1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</row>
    <row r="314" spans="1:34" ht="30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"/>
      <c r="N314" s="1"/>
      <c r="O314" s="1"/>
      <c r="P314" s="1"/>
      <c r="Q314" s="1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</row>
    <row r="315" spans="1:34" ht="30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"/>
      <c r="N315" s="1"/>
      <c r="O315" s="1"/>
      <c r="P315" s="1"/>
      <c r="Q315" s="1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</row>
    <row r="316" spans="1:34" ht="30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"/>
      <c r="N316" s="1"/>
      <c r="O316" s="1"/>
      <c r="P316" s="1"/>
      <c r="Q316" s="1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</row>
    <row r="317" spans="1:34" ht="30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"/>
      <c r="N317" s="1"/>
      <c r="O317" s="1"/>
      <c r="P317" s="1"/>
      <c r="Q317" s="1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</row>
    <row r="318" spans="1:34" ht="30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"/>
      <c r="N318" s="1"/>
      <c r="O318" s="1"/>
      <c r="P318" s="1"/>
      <c r="Q318" s="1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</row>
    <row r="319" spans="1:34" ht="30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"/>
      <c r="N319" s="1"/>
      <c r="O319" s="1"/>
      <c r="P319" s="1"/>
      <c r="Q319" s="1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</row>
    <row r="320" spans="1:34" ht="30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"/>
      <c r="N320" s="1"/>
      <c r="O320" s="1"/>
      <c r="P320" s="1"/>
      <c r="Q320" s="1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</row>
    <row r="321" spans="1:34" ht="30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"/>
      <c r="N321" s="1"/>
      <c r="O321" s="1"/>
      <c r="P321" s="1"/>
      <c r="Q321" s="1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</row>
    <row r="322" spans="1:34" ht="30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"/>
      <c r="N322" s="1"/>
      <c r="O322" s="1"/>
      <c r="P322" s="1"/>
      <c r="Q322" s="1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</row>
    <row r="323" spans="1:34" ht="30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"/>
      <c r="N323" s="1"/>
      <c r="O323" s="1"/>
      <c r="P323" s="1"/>
      <c r="Q323" s="1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</row>
    <row r="324" spans="1:34" ht="30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"/>
      <c r="N324" s="1"/>
      <c r="O324" s="1"/>
      <c r="P324" s="1"/>
      <c r="Q324" s="1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</row>
    <row r="325" spans="1:34" ht="30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"/>
      <c r="N325" s="1"/>
      <c r="O325" s="1"/>
      <c r="P325" s="1"/>
      <c r="Q325" s="1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</row>
    <row r="326" spans="1:34" ht="30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"/>
      <c r="N326" s="1"/>
      <c r="O326" s="1"/>
      <c r="P326" s="1"/>
      <c r="Q326" s="1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</row>
    <row r="327" spans="1:34" ht="30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"/>
      <c r="N327" s="1"/>
      <c r="O327" s="1"/>
      <c r="P327" s="1"/>
      <c r="Q327" s="1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</row>
    <row r="328" spans="1:34" ht="30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"/>
      <c r="N328" s="1"/>
      <c r="O328" s="1"/>
      <c r="P328" s="1"/>
      <c r="Q328" s="1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</row>
    <row r="329" spans="1:34" ht="30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"/>
      <c r="N329" s="1"/>
      <c r="O329" s="1"/>
      <c r="P329" s="1"/>
      <c r="Q329" s="1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</row>
    <row r="330" spans="1:34" ht="30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"/>
      <c r="N330" s="1"/>
      <c r="O330" s="1"/>
      <c r="P330" s="1"/>
      <c r="Q330" s="1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</row>
    <row r="331" spans="1:34" ht="30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"/>
      <c r="N331" s="1"/>
      <c r="O331" s="1"/>
      <c r="P331" s="1"/>
      <c r="Q331" s="1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</row>
    <row r="332" spans="1:34" ht="30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"/>
      <c r="N332" s="1"/>
      <c r="O332" s="1"/>
      <c r="P332" s="1"/>
      <c r="Q332" s="1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</row>
    <row r="333" spans="1:34" ht="30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"/>
      <c r="N333" s="1"/>
      <c r="O333" s="1"/>
      <c r="P333" s="1"/>
      <c r="Q333" s="1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</row>
    <row r="334" spans="1:34" ht="30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"/>
      <c r="N334" s="1"/>
      <c r="O334" s="1"/>
      <c r="P334" s="1"/>
      <c r="Q334" s="1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</row>
    <row r="335" spans="1:34" ht="3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</row>
    <row r="336" spans="1:34" ht="3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</row>
    <row r="337" spans="1:34" ht="3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</row>
    <row r="338" spans="1:34" ht="3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</row>
    <row r="339" spans="1:34" ht="3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</row>
    <row r="340" spans="1:34" ht="3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</row>
    <row r="341" spans="1:34" ht="3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</row>
    <row r="342" spans="1:34" ht="3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</row>
    <row r="343" spans="1:34" ht="3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</row>
    <row r="344" spans="1:34" ht="3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</row>
    <row r="345" spans="1:34" ht="3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</row>
    <row r="346" spans="1:34" ht="3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</row>
    <row r="347" spans="1:34" ht="3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</row>
    <row r="348" spans="1:34" ht="3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</row>
    <row r="349" spans="1:34" ht="3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</row>
    <row r="350" spans="1:34" ht="3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</row>
    <row r="351" spans="1:34" ht="3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</row>
    <row r="352" spans="1:34" ht="3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</row>
    <row r="353" spans="1:34" ht="3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</row>
    <row r="354" spans="1:34" ht="3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</row>
    <row r="355" spans="1:34" ht="3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</row>
    <row r="356" spans="1:34" ht="3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</row>
    <row r="357" spans="1:34" ht="3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</row>
    <row r="358" spans="1:34" ht="3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</row>
    <row r="359" spans="1:34" ht="3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</row>
    <row r="360" spans="1:34" ht="3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</row>
    <row r="361" spans="1:34" ht="3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</row>
    <row r="362" spans="1:34" ht="3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</row>
    <row r="363" spans="1:34" ht="3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</row>
    <row r="364" spans="1:34" ht="3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</row>
    <row r="365" spans="1:34" ht="3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</row>
    <row r="366" spans="1:34" ht="3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</row>
    <row r="367" spans="1:34" ht="3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</row>
    <row r="368" spans="1:34" ht="3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</row>
    <row r="369" spans="1:34" ht="3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</row>
    <row r="370" spans="1:34" ht="3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</row>
    <row r="371" spans="1:34" ht="3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</row>
    <row r="372" spans="1:34" ht="3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</row>
    <row r="373" spans="1:34" ht="3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</row>
    <row r="374" spans="1:34" ht="3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</row>
    <row r="375" spans="1:34" ht="3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</row>
    <row r="376" spans="1:34" ht="3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</row>
    <row r="377" spans="1:34" ht="3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</row>
    <row r="378" spans="1:34" ht="3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</row>
    <row r="379" spans="1:34" ht="3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</row>
    <row r="380" spans="1:34" ht="3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</row>
    <row r="381" spans="1:34" ht="3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</row>
    <row r="382" spans="1:34" ht="3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</row>
    <row r="383" spans="1:34" ht="3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</row>
    <row r="384" spans="1:34" ht="3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</row>
    <row r="385" spans="1:34" ht="3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</row>
    <row r="386" spans="1:34" ht="3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</row>
    <row r="387" spans="1:34" ht="3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</row>
    <row r="388" spans="1:34" ht="3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</row>
    <row r="389" spans="1:34" ht="3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</row>
    <row r="390" spans="1:34" ht="3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</row>
    <row r="391" spans="1:34" ht="3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</row>
    <row r="392" spans="1:34" ht="3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</row>
    <row r="393" spans="1:34" ht="3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</row>
    <row r="394" spans="1:34" ht="3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</row>
    <row r="395" spans="1:34" ht="3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</row>
    <row r="396" spans="1:34" ht="3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</row>
    <row r="397" spans="1:34" ht="3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</row>
    <row r="398" spans="1:34" ht="3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</row>
    <row r="399" spans="1:34" ht="3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</row>
    <row r="400" spans="1:34" ht="3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</row>
    <row r="401" spans="1:34" ht="3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</row>
    <row r="402" spans="1:34" ht="3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</row>
    <row r="403" spans="1:34" ht="3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</row>
    <row r="404" spans="1:34" ht="3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</row>
    <row r="405" spans="1:34" ht="3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</row>
    <row r="406" spans="1:34" ht="3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</row>
    <row r="407" spans="1:34" ht="3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</row>
    <row r="408" spans="1:34" ht="3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</row>
    <row r="409" spans="1:34" ht="3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</row>
    <row r="410" spans="1:34" ht="3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</row>
    <row r="411" spans="1:34" ht="3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</row>
    <row r="412" spans="1:34" ht="3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</row>
    <row r="413" spans="1:34" ht="3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</row>
    <row r="414" spans="1:34" ht="3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</row>
    <row r="415" spans="1:34" ht="3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</row>
    <row r="416" spans="1:34" ht="3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</row>
    <row r="417" spans="1:34" ht="3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</row>
    <row r="418" spans="1:34" ht="3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</row>
    <row r="419" spans="1:34" ht="3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</row>
    <row r="420" spans="1:34" ht="3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</row>
    <row r="421" spans="1:34" ht="3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</row>
    <row r="422" spans="1:34" ht="3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</row>
    <row r="423" spans="1:34" ht="3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</row>
    <row r="424" spans="1:34" ht="3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</row>
    <row r="425" spans="1:34" ht="3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</row>
    <row r="426" spans="1:34" ht="3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</row>
    <row r="427" spans="1:34" ht="3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</row>
    <row r="428" spans="1:34" ht="3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</row>
    <row r="429" spans="1:34" ht="3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</row>
    <row r="430" spans="1:34" ht="3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</row>
    <row r="431" spans="1:34" ht="3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</row>
    <row r="432" spans="1:34" ht="3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</row>
    <row r="433" spans="1:34" ht="3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</row>
    <row r="434" spans="1:34" ht="3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</row>
    <row r="435" spans="1:34" ht="3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</row>
    <row r="436" spans="1:34" ht="3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</row>
    <row r="437" spans="1:34" ht="3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</row>
    <row r="438" spans="1:34" ht="3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</row>
    <row r="439" spans="1:34" ht="3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</row>
    <row r="440" spans="1:34" ht="3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</row>
    <row r="441" spans="1:34" ht="3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</row>
    <row r="442" spans="1:3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15.75" customHeight="1"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15.75" customHeight="1"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15.75" customHeight="1"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15.75" customHeight="1"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15.75" customHeight="1"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15.75" customHeight="1"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15.75" customHeight="1"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15.75" customHeight="1"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15.75" customHeight="1"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8:34" ht="15.75" customHeight="1"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8:34" ht="15.75" customHeight="1"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8:34" ht="15.75" customHeight="1"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8:34" ht="15.75" customHeight="1"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8:34" ht="15.75" customHeight="1"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8:34" ht="15.75" customHeight="1"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8:34" ht="15.75" customHeight="1"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8:34" ht="15.75" customHeight="1"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8:34" ht="15.75" customHeight="1"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8:34" ht="15.75" customHeight="1"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8:34" ht="15.75" customHeight="1"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8:34" ht="15.75" customHeight="1"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8:34" ht="15.75" customHeight="1"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8:34" ht="15.75" customHeight="1"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8:34" ht="15.75" customHeight="1"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8:34" ht="15.75" customHeight="1"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9:34" ht="15.75" customHeight="1"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9:34" ht="15.75" customHeight="1"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9:34" ht="15.75" customHeight="1"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9:34" ht="15.75" customHeight="1"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9:34" ht="15.75" customHeight="1"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9:34" ht="15.75" customHeight="1"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9:34" ht="15.75" customHeight="1"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9:34" ht="15.75" customHeight="1"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9:34" ht="15.75" customHeight="1"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9:34" ht="15.75" customHeight="1"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9:34" ht="15.75" customHeight="1"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9:34" ht="15.75" customHeight="1"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9:34" ht="15.75" customHeight="1"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9:34" ht="15.75" customHeight="1"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9:34" ht="15.75" customHeight="1"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9:34" ht="15.75" customHeight="1"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9:34" ht="15.75" customHeight="1"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9:34" ht="15.75" customHeight="1"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9:34" ht="15.75" customHeight="1"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9:34" ht="15.75" customHeight="1"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9:34" ht="15.75" customHeight="1"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9:34" ht="15.75" customHeight="1"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9:34" ht="15.75" customHeight="1"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9:34" ht="15.75" customHeight="1"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9:34" ht="15.75" customHeight="1"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9:34" ht="15.75" customHeight="1"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9:34" ht="15.75" customHeight="1"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9:34" ht="15.75" customHeight="1"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9:34" ht="15.75" customHeight="1"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9:34" ht="15.75" customHeight="1"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9:34" ht="15.75" customHeight="1"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9:34" ht="15.75" customHeight="1"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9:34" ht="15.75" customHeight="1"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9:34" ht="15.75" customHeight="1"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9:34" ht="15.75" customHeight="1"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9:34" ht="15.75" customHeight="1"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9:34" ht="15.75" customHeight="1"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9:34" ht="15.75" customHeight="1"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9:34" ht="15.75" customHeight="1"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</row>
    <row r="952" spans="19:34" ht="15.75" customHeight="1"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</row>
    <row r="953" spans="19:34" ht="15.75" customHeight="1"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</row>
    <row r="954" spans="19:34" ht="15.75" customHeight="1"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</row>
    <row r="955" spans="19:34" ht="15.75" customHeight="1"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</row>
    <row r="956" spans="19:34" ht="15.75" customHeight="1"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</row>
    <row r="957" spans="19:34" ht="15.75" customHeight="1"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</row>
    <row r="958" spans="19:34" ht="15.75" customHeight="1"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</row>
    <row r="959" spans="19:34" ht="15.75" customHeight="1"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</row>
    <row r="960" spans="19:34" ht="15.75" customHeight="1"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</row>
    <row r="961" spans="19:34" ht="15.75" customHeight="1"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</row>
    <row r="962" spans="19:34" ht="15.75" customHeight="1"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</row>
    <row r="963" spans="19:34" ht="15.75" customHeight="1"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</row>
    <row r="964" spans="19:34" ht="15.75" customHeight="1"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</row>
    <row r="965" spans="19:34" ht="15.75" customHeight="1"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</row>
    <row r="966" spans="19:34" ht="15.75" customHeight="1"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</row>
    <row r="967" spans="19:34" ht="15.75" customHeight="1"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</row>
    <row r="968" spans="19:34" ht="15.75" customHeight="1"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</row>
    <row r="969" spans="19:34" ht="15.75" customHeight="1"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</row>
    <row r="970" spans="19:34" ht="15.75" customHeight="1"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</row>
    <row r="971" spans="19:34" ht="15.75" customHeight="1"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</row>
    <row r="972" spans="19:34" ht="15.75" customHeight="1"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</row>
    <row r="973" spans="19:34" ht="15.75" customHeight="1"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</row>
    <row r="974" spans="19:34" ht="15.75" customHeight="1"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</row>
    <row r="975" spans="19:34" ht="15.75" customHeight="1"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</row>
    <row r="976" spans="19:34" ht="15.75" customHeight="1"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</row>
    <row r="977" spans="19:34" ht="15.75" customHeight="1"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</row>
    <row r="978" spans="19:34" ht="15.75" customHeight="1"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</row>
    <row r="979" spans="19:34" ht="15.75" customHeight="1"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</row>
    <row r="980" spans="19:34" ht="15.75" customHeight="1"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</row>
    <row r="981" spans="19:34" ht="15.75" customHeight="1"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</row>
    <row r="982" spans="19:34" ht="15.75" customHeight="1"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</row>
    <row r="983" spans="19:34" ht="15.75" customHeight="1"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</row>
    <row r="984" spans="19:34" ht="15.75" customHeight="1"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</row>
    <row r="985" spans="19:34" ht="15.75" customHeight="1"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</row>
    <row r="986" spans="19:34" ht="15.75" customHeight="1"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</row>
    <row r="987" spans="19:34" ht="15.75" customHeight="1"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</row>
    <row r="988" spans="19:34" ht="15.75" customHeight="1"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</row>
    <row r="989" spans="19:34" ht="15.75" customHeight="1"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</row>
    <row r="990" spans="19:34" ht="15.75" customHeight="1"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</row>
    <row r="991" spans="19:34" ht="15.75" customHeight="1"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</row>
    <row r="992" spans="19:34" ht="15.75" customHeight="1"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</row>
    <row r="993" spans="19:34" ht="15.75" customHeight="1"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</row>
    <row r="994" spans="19:34" ht="15.75" customHeight="1"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</row>
  </sheetData>
  <mergeCells count="31">
    <mergeCell ref="I215:L215"/>
    <mergeCell ref="I230:L230"/>
    <mergeCell ref="M230:M231"/>
    <mergeCell ref="D14:H14"/>
    <mergeCell ref="L14:O14"/>
    <mergeCell ref="D15:H15"/>
    <mergeCell ref="L15:O15"/>
    <mergeCell ref="D16:H16"/>
    <mergeCell ref="L16:O16"/>
    <mergeCell ref="M215:M216"/>
    <mergeCell ref="F215:F217"/>
    <mergeCell ref="G215:G216"/>
    <mergeCell ref="F230:F232"/>
    <mergeCell ref="G230:G231"/>
    <mergeCell ref="H230:H231"/>
    <mergeCell ref="H215:H216"/>
    <mergeCell ref="C215:C217"/>
    <mergeCell ref="D215:D217"/>
    <mergeCell ref="B230:B232"/>
    <mergeCell ref="C230:C232"/>
    <mergeCell ref="D230:D232"/>
    <mergeCell ref="B215:B217"/>
    <mergeCell ref="L12:O12"/>
    <mergeCell ref="L13:O13"/>
    <mergeCell ref="D2:F2"/>
    <mergeCell ref="D10:H10"/>
    <mergeCell ref="L10:O10"/>
    <mergeCell ref="D11:H11"/>
    <mergeCell ref="L11:O11"/>
    <mergeCell ref="D12:H12"/>
    <mergeCell ref="D13:H13"/>
  </mergeCells>
  <pageMargins left="0.7" right="0.7" top="0.75" bottom="0.75" header="0" footer="0"/>
  <pageSetup paperSize="9"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052"/>
  <sheetViews>
    <sheetView topLeftCell="A2" zoomScale="115" zoomScaleNormal="115" workbookViewId="0">
      <selection activeCell="A36" sqref="A36:XFD36"/>
    </sheetView>
  </sheetViews>
  <sheetFormatPr defaultColWidth="14.42578125" defaultRowHeight="15" customHeight="1" outlineLevelRow="2"/>
  <cols>
    <col min="1" max="1" width="8.85546875" customWidth="1"/>
    <col min="2" max="2" width="5" customWidth="1"/>
    <col min="3" max="3" width="50.5703125" customWidth="1"/>
    <col min="4" max="4" width="18.28515625" customWidth="1"/>
    <col min="5" max="5" width="16" customWidth="1"/>
    <col min="6" max="6" width="14.28515625" customWidth="1"/>
    <col min="7" max="7" width="16.140625" customWidth="1"/>
    <col min="8" max="9" width="14.7109375" customWidth="1"/>
    <col min="10" max="11" width="14.140625" customWidth="1"/>
    <col min="12" max="12" width="15.7109375" customWidth="1"/>
    <col min="13" max="16" width="10.7109375" customWidth="1"/>
    <col min="17" max="18" width="11.28515625" customWidth="1"/>
    <col min="19" max="26" width="10.7109375" customWidth="1"/>
    <col min="27" max="38" width="9.140625" customWidth="1"/>
  </cols>
  <sheetData>
    <row r="1" spans="1:44" ht="15" customHeight="1">
      <c r="A1" s="1" t="s">
        <v>548</v>
      </c>
      <c r="B1" s="1"/>
      <c r="C1" s="1"/>
      <c r="D1" s="1"/>
      <c r="E1" s="1"/>
      <c r="F1" s="1"/>
      <c r="G1" s="1"/>
      <c r="H1" s="1"/>
      <c r="I1" s="1"/>
      <c r="J1" s="4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ht="20.25" customHeight="1">
      <c r="A2" s="1"/>
      <c r="B2" s="2"/>
      <c r="C2" s="3" t="s">
        <v>0</v>
      </c>
      <c r="D2" s="974" t="s">
        <v>1</v>
      </c>
      <c r="E2" s="97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</row>
    <row r="3" spans="1:44" ht="15" customHeight="1">
      <c r="A3" s="1"/>
      <c r="B3" s="4"/>
      <c r="C3" s="5"/>
      <c r="D3" s="6" t="s">
        <v>2</v>
      </c>
      <c r="E3" s="7" t="s">
        <v>3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1:44" ht="33.75" customHeight="1">
      <c r="A4" s="1"/>
      <c r="B4" s="8">
        <v>1</v>
      </c>
      <c r="C4" s="9" t="s">
        <v>4</v>
      </c>
      <c r="D4" s="6">
        <v>0</v>
      </c>
      <c r="E4" s="7" t="s">
        <v>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ht="33.75" customHeight="1">
      <c r="A5" s="1"/>
      <c r="B5" s="8">
        <v>2</v>
      </c>
      <c r="C5" s="9" t="s">
        <v>6</v>
      </c>
      <c r="D5" s="6"/>
      <c r="E5" s="7" t="s">
        <v>5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ht="33.75" customHeight="1">
      <c r="A6" s="1"/>
      <c r="B6" s="10">
        <v>3</v>
      </c>
      <c r="C6" s="11" t="s">
        <v>7</v>
      </c>
      <c r="D6" s="12">
        <v>123.12</v>
      </c>
      <c r="E6" s="13" t="s">
        <v>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4" ht="20.25" customHeight="1">
      <c r="A7" s="1"/>
      <c r="B7" s="49"/>
      <c r="C7" s="220"/>
      <c r="D7" s="221"/>
      <c r="E7" s="222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ht="15" customHeight="1">
      <c r="A9" s="1"/>
      <c r="B9" s="15" t="s">
        <v>9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ht="15" customHeight="1">
      <c r="A10" s="1"/>
      <c r="B10" s="17" t="s">
        <v>10</v>
      </c>
      <c r="C10" s="17" t="s">
        <v>12</v>
      </c>
      <c r="D10" s="60" t="s">
        <v>549</v>
      </c>
      <c r="E10" s="60" t="s">
        <v>550</v>
      </c>
      <c r="F10" s="60" t="s">
        <v>551</v>
      </c>
      <c r="G10" s="60" t="s">
        <v>552</v>
      </c>
      <c r="H10" s="60" t="s">
        <v>553</v>
      </c>
      <c r="I10" s="60" t="s">
        <v>554</v>
      </c>
      <c r="J10" s="60" t="s">
        <v>555</v>
      </c>
      <c r="K10" s="60" t="s">
        <v>556</v>
      </c>
      <c r="L10" s="60" t="s">
        <v>557</v>
      </c>
      <c r="M10" s="60" t="s">
        <v>558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ht="51.75">
      <c r="A11" s="1"/>
      <c r="B11" s="60">
        <v>1</v>
      </c>
      <c r="C11" s="190" t="s">
        <v>559</v>
      </c>
      <c r="D11" s="223" t="s">
        <v>1661</v>
      </c>
      <c r="E11" s="60"/>
      <c r="F11" s="60"/>
      <c r="G11" s="60"/>
      <c r="H11" s="60"/>
      <c r="I11" s="60"/>
      <c r="J11" s="60"/>
      <c r="K11" s="60"/>
      <c r="L11" s="60"/>
      <c r="M11" s="60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ht="15" customHeight="1">
      <c r="A12" s="1"/>
      <c r="B12" s="60">
        <v>2</v>
      </c>
      <c r="C12" s="190" t="s">
        <v>560</v>
      </c>
      <c r="D12" s="60">
        <v>31679569</v>
      </c>
      <c r="E12" s="60"/>
      <c r="F12" s="60"/>
      <c r="G12" s="60"/>
      <c r="H12" s="60"/>
      <c r="I12" s="60"/>
      <c r="J12" s="60"/>
      <c r="K12" s="60"/>
      <c r="L12" s="60"/>
      <c r="M12" s="60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ht="15" customHeight="1">
      <c r="A13" s="1"/>
      <c r="B13" s="60">
        <v>3</v>
      </c>
      <c r="C13" s="190" t="s">
        <v>561</v>
      </c>
      <c r="D13" s="60" t="s">
        <v>562</v>
      </c>
      <c r="E13" s="60"/>
      <c r="F13" s="60"/>
      <c r="G13" s="60"/>
      <c r="H13" s="60"/>
      <c r="I13" s="60"/>
      <c r="J13" s="60"/>
      <c r="K13" s="60"/>
      <c r="L13" s="60"/>
      <c r="M13" s="60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ht="51">
      <c r="A14" s="1"/>
      <c r="B14" s="60">
        <v>4</v>
      </c>
      <c r="C14" s="190" t="s">
        <v>14</v>
      </c>
      <c r="D14" s="60" t="s">
        <v>1660</v>
      </c>
      <c r="E14" s="60"/>
      <c r="F14" s="60"/>
      <c r="G14" s="60"/>
      <c r="H14" s="60"/>
      <c r="I14" s="60"/>
      <c r="J14" s="60"/>
      <c r="K14" s="60"/>
      <c r="L14" s="60"/>
      <c r="M14" s="60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ht="15" customHeight="1">
      <c r="A15" s="1"/>
      <c r="B15" s="60">
        <v>5</v>
      </c>
      <c r="C15" s="190" t="s">
        <v>563</v>
      </c>
      <c r="D15" s="60" t="s">
        <v>564</v>
      </c>
      <c r="E15" s="60"/>
      <c r="F15" s="60"/>
      <c r="G15" s="60"/>
      <c r="H15" s="60"/>
      <c r="I15" s="60"/>
      <c r="J15" s="60"/>
      <c r="K15" s="60"/>
      <c r="L15" s="60"/>
      <c r="M15" s="60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ht="25.5">
      <c r="A16" s="1"/>
      <c r="B16" s="60">
        <v>6</v>
      </c>
      <c r="C16" s="190" t="s">
        <v>18</v>
      </c>
      <c r="D16" s="60" t="s">
        <v>565</v>
      </c>
      <c r="E16" s="60"/>
      <c r="F16" s="60"/>
      <c r="G16" s="60"/>
      <c r="H16" s="60"/>
      <c r="I16" s="60"/>
      <c r="J16" s="60"/>
      <c r="K16" s="60"/>
      <c r="L16" s="60"/>
      <c r="M16" s="60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ht="22.5" customHeight="1">
      <c r="A17" s="16"/>
      <c r="B17" s="60">
        <v>7</v>
      </c>
      <c r="C17" s="190" t="s">
        <v>20</v>
      </c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ht="15" customHeight="1">
      <c r="A18" s="16"/>
      <c r="B18" s="16"/>
      <c r="C18" s="59"/>
      <c r="D18" s="16"/>
      <c r="E18" s="16"/>
      <c r="F18" s="16"/>
      <c r="G18" s="1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ht="15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"/>
      <c r="AN19" s="1"/>
      <c r="AO19" s="1"/>
      <c r="AP19" s="1"/>
      <c r="AQ19" s="1"/>
      <c r="AR19" s="1"/>
    </row>
    <row r="20" spans="1:44">
      <c r="A20" s="54" t="s">
        <v>94</v>
      </c>
      <c r="B20" s="54" t="s">
        <v>95</v>
      </c>
      <c r="C20" s="55" t="s">
        <v>96</v>
      </c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124"/>
      <c r="AN20" s="124"/>
      <c r="AO20" s="124"/>
      <c r="AP20" s="124"/>
      <c r="AQ20" s="124"/>
      <c r="AR20" s="124"/>
    </row>
    <row r="21" spans="1:44" ht="14.25" customHeight="1" outlineLevel="1">
      <c r="A21" s="22"/>
      <c r="B21" s="58"/>
      <c r="C21" s="15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124"/>
      <c r="AN21" s="124"/>
      <c r="AO21" s="124"/>
      <c r="AP21" s="124"/>
      <c r="AQ21" s="124"/>
      <c r="AR21" s="124"/>
    </row>
    <row r="22" spans="1:44" ht="15.75" customHeight="1" outlineLevel="1">
      <c r="A22" s="224" t="s">
        <v>24</v>
      </c>
      <c r="B22" s="15" t="s">
        <v>566</v>
      </c>
      <c r="C22" s="16"/>
      <c r="D22" s="124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24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24"/>
      <c r="AN22" s="124"/>
      <c r="AO22" s="124"/>
      <c r="AP22" s="124"/>
      <c r="AQ22" s="124"/>
      <c r="AR22" s="124"/>
    </row>
    <row r="23" spans="1:44" ht="89.25" outlineLevel="1">
      <c r="A23" s="16"/>
      <c r="B23" s="188" t="s">
        <v>10</v>
      </c>
      <c r="C23" s="188" t="s">
        <v>567</v>
      </c>
      <c r="D23" s="188" t="s">
        <v>568</v>
      </c>
      <c r="E23" s="188" t="s">
        <v>569</v>
      </c>
      <c r="F23" s="60" t="s">
        <v>570</v>
      </c>
      <c r="G23" s="18" t="s">
        <v>571</v>
      </c>
      <c r="H23" s="225" t="s">
        <v>572</v>
      </c>
      <c r="I23" s="18" t="s">
        <v>573</v>
      </c>
      <c r="J23" s="188" t="s">
        <v>574</v>
      </c>
      <c r="K23" s="60" t="s">
        <v>575</v>
      </c>
      <c r="L23" s="226" t="s">
        <v>576</v>
      </c>
      <c r="M23" s="227" t="s">
        <v>577</v>
      </c>
      <c r="N23" s="227" t="s">
        <v>578</v>
      </c>
      <c r="O23" s="60" t="s">
        <v>579</v>
      </c>
      <c r="P23" s="227" t="s">
        <v>580</v>
      </c>
      <c r="Q23" s="227" t="s">
        <v>581</v>
      </c>
      <c r="R23" s="60" t="s">
        <v>582</v>
      </c>
      <c r="S23" s="60" t="s">
        <v>583</v>
      </c>
      <c r="T23" s="228" t="s">
        <v>584</v>
      </c>
      <c r="U23" s="60" t="s">
        <v>585</v>
      </c>
      <c r="V23" s="60" t="s">
        <v>586</v>
      </c>
      <c r="W23" s="16"/>
      <c r="X23" s="16"/>
      <c r="Y23" s="16"/>
      <c r="Z23" s="16"/>
      <c r="AA23" s="16"/>
      <c r="AB23" s="16"/>
      <c r="AC23" s="124"/>
      <c r="AD23" s="124"/>
      <c r="AE23" s="16"/>
      <c r="AF23" s="65"/>
      <c r="AG23" s="16"/>
      <c r="AH23" s="16"/>
      <c r="AI23" s="16"/>
      <c r="AJ23" s="16"/>
      <c r="AK23" s="16"/>
      <c r="AL23" s="16"/>
      <c r="AM23" s="124"/>
      <c r="AN23" s="124"/>
      <c r="AO23" s="124"/>
      <c r="AP23" s="124"/>
      <c r="AQ23" s="124"/>
      <c r="AR23" s="124"/>
    </row>
    <row r="24" spans="1:44" ht="39" outlineLevel="1">
      <c r="A24" s="16"/>
      <c r="B24" s="60">
        <v>1</v>
      </c>
      <c r="C24" s="682" t="s">
        <v>1662</v>
      </c>
      <c r="D24" s="229" t="s">
        <v>1658</v>
      </c>
      <c r="E24" s="60">
        <v>3</v>
      </c>
      <c r="F24" s="16">
        <v>9.0299999999999994</v>
      </c>
      <c r="G24" s="60">
        <v>4.2240000000000002</v>
      </c>
      <c r="H24" s="60">
        <v>4.2240000000000002</v>
      </c>
      <c r="I24" s="513">
        <f>G24/F24</f>
        <v>0.46777408637873757</v>
      </c>
      <c r="J24" s="60" t="s">
        <v>588</v>
      </c>
      <c r="K24" s="16">
        <v>3.01</v>
      </c>
      <c r="L24" s="60">
        <v>91.8</v>
      </c>
      <c r="M24" s="60" t="s">
        <v>414</v>
      </c>
      <c r="N24" s="60" t="s">
        <v>414</v>
      </c>
      <c r="O24" s="60">
        <v>0</v>
      </c>
      <c r="P24" s="60" t="s">
        <v>414</v>
      </c>
      <c r="Q24" s="60" t="s">
        <v>377</v>
      </c>
      <c r="R24" s="230">
        <v>5573.4</v>
      </c>
      <c r="S24" s="230">
        <v>5573.4</v>
      </c>
      <c r="T24" s="230">
        <v>0</v>
      </c>
      <c r="U24" s="230">
        <v>0.21</v>
      </c>
      <c r="V24" s="60">
        <v>112</v>
      </c>
      <c r="W24" s="16"/>
      <c r="X24" s="16"/>
      <c r="Y24" s="16"/>
      <c r="Z24" s="16"/>
      <c r="AA24" s="16"/>
      <c r="AB24" s="16"/>
      <c r="AC24" s="124"/>
      <c r="AD24" s="124"/>
      <c r="AE24" s="16"/>
      <c r="AF24" s="16"/>
      <c r="AG24" s="16"/>
      <c r="AH24" s="16"/>
      <c r="AI24" s="16"/>
      <c r="AJ24" s="16"/>
      <c r="AK24" s="16"/>
      <c r="AL24" s="16"/>
      <c r="AM24" s="124"/>
      <c r="AN24" s="124"/>
      <c r="AO24" s="124"/>
      <c r="AP24" s="124"/>
      <c r="AQ24" s="124"/>
      <c r="AR24" s="124"/>
    </row>
    <row r="25" spans="1:44" ht="39" outlineLevel="1">
      <c r="A25" s="16"/>
      <c r="B25" s="60">
        <v>2</v>
      </c>
      <c r="C25" s="683" t="s">
        <v>1663</v>
      </c>
      <c r="D25" s="229" t="s">
        <v>1658</v>
      </c>
      <c r="E25" s="60">
        <v>3</v>
      </c>
      <c r="F25" s="60">
        <v>9.0299999999999994</v>
      </c>
      <c r="G25" s="60">
        <v>5.0519999999999996</v>
      </c>
      <c r="H25" s="60">
        <v>5.0519999999999996</v>
      </c>
      <c r="I25" s="513">
        <f t="shared" ref="I25:I35" si="0">G25/F25</f>
        <v>0.55946843853820594</v>
      </c>
      <c r="J25" s="60" t="s">
        <v>588</v>
      </c>
      <c r="K25" s="60">
        <v>3.01</v>
      </c>
      <c r="L25" s="60">
        <v>92</v>
      </c>
      <c r="M25" s="60" t="s">
        <v>414</v>
      </c>
      <c r="N25" s="60" t="s">
        <v>414</v>
      </c>
      <c r="O25" s="60">
        <v>0</v>
      </c>
      <c r="P25" s="60" t="s">
        <v>414</v>
      </c>
      <c r="Q25" s="60" t="s">
        <v>377</v>
      </c>
      <c r="R25" s="230">
        <v>7084.3</v>
      </c>
      <c r="S25" s="230">
        <v>7084.3</v>
      </c>
      <c r="T25" s="230">
        <v>0</v>
      </c>
      <c r="U25" s="230">
        <v>0.25</v>
      </c>
      <c r="V25" s="60">
        <v>115.8</v>
      </c>
      <c r="W25" s="16"/>
      <c r="X25" s="16"/>
      <c r="Y25" s="16"/>
      <c r="Z25" s="16"/>
      <c r="AA25" s="16"/>
      <c r="AB25" s="16"/>
      <c r="AC25" s="124"/>
      <c r="AD25" s="124"/>
      <c r="AE25" s="16"/>
      <c r="AF25" s="16"/>
      <c r="AG25" s="16"/>
      <c r="AH25" s="16"/>
      <c r="AI25" s="16"/>
      <c r="AJ25" s="16"/>
      <c r="AK25" s="16"/>
      <c r="AL25" s="16"/>
      <c r="AM25" s="124"/>
      <c r="AN25" s="124"/>
      <c r="AO25" s="124"/>
      <c r="AP25" s="124"/>
      <c r="AQ25" s="124"/>
      <c r="AR25" s="124"/>
    </row>
    <row r="26" spans="1:44" ht="39" outlineLevel="1">
      <c r="A26" s="16"/>
      <c r="B26" s="60">
        <v>3</v>
      </c>
      <c r="C26" s="683" t="s">
        <v>1664</v>
      </c>
      <c r="D26" s="229" t="s">
        <v>1658</v>
      </c>
      <c r="E26" s="60">
        <v>6</v>
      </c>
      <c r="F26" s="60">
        <v>18.059999999999999</v>
      </c>
      <c r="G26" s="60">
        <v>8.9269999999999996</v>
      </c>
      <c r="H26" s="60">
        <v>8.9269999999999996</v>
      </c>
      <c r="I26" s="513">
        <f t="shared" si="0"/>
        <v>0.49429678848283498</v>
      </c>
      <c r="J26" s="60" t="s">
        <v>588</v>
      </c>
      <c r="K26" s="60">
        <v>3.01</v>
      </c>
      <c r="L26" s="60">
        <v>92.6</v>
      </c>
      <c r="M26" s="60" t="s">
        <v>414</v>
      </c>
      <c r="N26" s="60" t="s">
        <v>414</v>
      </c>
      <c r="O26" s="60">
        <v>0</v>
      </c>
      <c r="P26" s="60" t="s">
        <v>414</v>
      </c>
      <c r="Q26" s="60" t="s">
        <v>377</v>
      </c>
      <c r="R26" s="230">
        <v>12190.3</v>
      </c>
      <c r="S26" s="230">
        <v>12190.3</v>
      </c>
      <c r="T26" s="230">
        <v>0</v>
      </c>
      <c r="U26" s="230">
        <v>0.41</v>
      </c>
      <c r="V26" s="60">
        <v>262.5</v>
      </c>
      <c r="W26" s="16"/>
      <c r="X26" s="16"/>
      <c r="Y26" s="16"/>
      <c r="Z26" s="16"/>
      <c r="AA26" s="16"/>
      <c r="AB26" s="16"/>
      <c r="AC26" s="124"/>
      <c r="AD26" s="124"/>
      <c r="AE26" s="16"/>
      <c r="AF26" s="16"/>
      <c r="AG26" s="16"/>
      <c r="AH26" s="16"/>
      <c r="AI26" s="16"/>
      <c r="AJ26" s="16"/>
      <c r="AK26" s="16"/>
      <c r="AL26" s="16"/>
      <c r="AM26" s="124"/>
      <c r="AN26" s="124"/>
      <c r="AO26" s="124"/>
      <c r="AP26" s="124"/>
      <c r="AQ26" s="124"/>
      <c r="AR26" s="124"/>
    </row>
    <row r="27" spans="1:44" ht="39" outlineLevel="1">
      <c r="A27" s="16"/>
      <c r="B27" s="60">
        <v>4</v>
      </c>
      <c r="C27" s="683" t="s">
        <v>1665</v>
      </c>
      <c r="D27" s="229" t="s">
        <v>1658</v>
      </c>
      <c r="E27" s="60">
        <v>5</v>
      </c>
      <c r="F27" s="60">
        <v>15.05</v>
      </c>
      <c r="G27" s="60">
        <v>9.4559999999999995</v>
      </c>
      <c r="H27" s="60">
        <v>9.4559999999999995</v>
      </c>
      <c r="I27" s="513">
        <f t="shared" si="0"/>
        <v>0.62830564784053144</v>
      </c>
      <c r="J27" s="60" t="s">
        <v>588</v>
      </c>
      <c r="K27" s="60">
        <v>3.01</v>
      </c>
      <c r="L27" s="60">
        <v>91.8</v>
      </c>
      <c r="M27" s="60" t="s">
        <v>414</v>
      </c>
      <c r="N27" s="60" t="s">
        <v>414</v>
      </c>
      <c r="O27" s="60">
        <v>0</v>
      </c>
      <c r="P27" s="60" t="s">
        <v>414</v>
      </c>
      <c r="Q27" s="60" t="s">
        <v>377</v>
      </c>
      <c r="R27" s="230">
        <v>14824.5</v>
      </c>
      <c r="S27" s="230">
        <v>14824.5</v>
      </c>
      <c r="T27" s="230">
        <v>0</v>
      </c>
      <c r="U27" s="230">
        <v>0.45</v>
      </c>
      <c r="V27" s="60">
        <v>245.3</v>
      </c>
      <c r="W27" s="16"/>
      <c r="X27" s="16"/>
      <c r="Y27" s="16"/>
      <c r="Z27" s="16"/>
      <c r="AA27" s="16"/>
      <c r="AB27" s="16"/>
      <c r="AC27" s="124"/>
      <c r="AD27" s="124"/>
      <c r="AE27" s="16"/>
      <c r="AF27" s="16"/>
      <c r="AG27" s="16"/>
      <c r="AH27" s="16"/>
      <c r="AI27" s="16"/>
      <c r="AJ27" s="16"/>
      <c r="AK27" s="16"/>
      <c r="AL27" s="16"/>
      <c r="AM27" s="124"/>
      <c r="AN27" s="124"/>
      <c r="AO27" s="124"/>
      <c r="AP27" s="124"/>
      <c r="AQ27" s="124"/>
      <c r="AR27" s="124"/>
    </row>
    <row r="28" spans="1:44" ht="39" outlineLevel="1">
      <c r="A28" s="16"/>
      <c r="B28" s="60">
        <v>5</v>
      </c>
      <c r="C28" s="683" t="s">
        <v>1666</v>
      </c>
      <c r="D28" s="229" t="s">
        <v>1658</v>
      </c>
      <c r="E28" s="60">
        <v>3</v>
      </c>
      <c r="F28" s="60">
        <v>9.0299999999999994</v>
      </c>
      <c r="G28" s="60">
        <v>4.72</v>
      </c>
      <c r="H28" s="60">
        <v>4.72</v>
      </c>
      <c r="I28" s="513">
        <f t="shared" si="0"/>
        <v>0.52270210409745299</v>
      </c>
      <c r="J28" s="60" t="s">
        <v>588</v>
      </c>
      <c r="K28" s="60">
        <v>3.01</v>
      </c>
      <c r="L28" s="60">
        <v>91.8</v>
      </c>
      <c r="M28" s="60" t="s">
        <v>414</v>
      </c>
      <c r="N28" s="60" t="s">
        <v>414</v>
      </c>
      <c r="O28" s="60">
        <v>0</v>
      </c>
      <c r="P28" s="60" t="s">
        <v>414</v>
      </c>
      <c r="Q28" s="60" t="s">
        <v>377</v>
      </c>
      <c r="R28" s="230">
        <v>6643.7</v>
      </c>
      <c r="S28" s="230">
        <v>6643.7</v>
      </c>
      <c r="T28" s="230">
        <v>0</v>
      </c>
      <c r="U28" s="230">
        <v>0.27</v>
      </c>
      <c r="V28" s="60">
        <v>181.9</v>
      </c>
      <c r="W28" s="16"/>
      <c r="X28" s="16"/>
      <c r="Y28" s="16"/>
      <c r="Z28" s="16"/>
      <c r="AA28" s="16"/>
      <c r="AB28" s="16"/>
      <c r="AC28" s="124"/>
      <c r="AD28" s="124"/>
      <c r="AE28" s="16"/>
      <c r="AF28" s="16"/>
      <c r="AG28" s="16"/>
      <c r="AH28" s="16"/>
      <c r="AI28" s="16"/>
      <c r="AJ28" s="16"/>
      <c r="AK28" s="16"/>
      <c r="AL28" s="16"/>
      <c r="AM28" s="124"/>
      <c r="AN28" s="124"/>
      <c r="AO28" s="124"/>
      <c r="AP28" s="124"/>
      <c r="AQ28" s="124"/>
      <c r="AR28" s="124"/>
    </row>
    <row r="29" spans="1:44" ht="39" outlineLevel="1">
      <c r="A29" s="16"/>
      <c r="B29" s="60">
        <v>6</v>
      </c>
      <c r="C29" s="683" t="s">
        <v>1667</v>
      </c>
      <c r="D29" s="229" t="s">
        <v>1658</v>
      </c>
      <c r="E29" s="60">
        <v>3</v>
      </c>
      <c r="F29" s="60">
        <v>9.0299999999999994</v>
      </c>
      <c r="G29" s="60">
        <v>5.0137</v>
      </c>
      <c r="H29" s="60">
        <v>5.0137</v>
      </c>
      <c r="I29" s="513">
        <f t="shared" si="0"/>
        <v>0.55522702104097454</v>
      </c>
      <c r="J29" s="60" t="s">
        <v>588</v>
      </c>
      <c r="K29" s="60">
        <v>3.01</v>
      </c>
      <c r="L29" s="60">
        <v>91.5</v>
      </c>
      <c r="M29" s="60" t="s">
        <v>414</v>
      </c>
      <c r="N29" s="60" t="s">
        <v>414</v>
      </c>
      <c r="O29" s="60">
        <v>0</v>
      </c>
      <c r="P29" s="60" t="s">
        <v>414</v>
      </c>
      <c r="Q29" s="60" t="s">
        <v>377</v>
      </c>
      <c r="R29" s="230">
        <v>7694.8</v>
      </c>
      <c r="S29" s="230">
        <v>7694.8</v>
      </c>
      <c r="T29" s="230">
        <v>0</v>
      </c>
      <c r="U29" s="230">
        <v>0.35</v>
      </c>
      <c r="V29" s="60">
        <v>171.4</v>
      </c>
      <c r="W29" s="16"/>
      <c r="X29" s="16"/>
      <c r="Y29" s="16"/>
      <c r="Z29" s="16"/>
      <c r="AA29" s="16"/>
      <c r="AB29" s="16"/>
      <c r="AC29" s="124"/>
      <c r="AD29" s="124"/>
      <c r="AE29" s="16"/>
      <c r="AF29" s="16"/>
      <c r="AG29" s="16"/>
      <c r="AH29" s="16"/>
      <c r="AI29" s="16"/>
      <c r="AJ29" s="16"/>
      <c r="AK29" s="16"/>
      <c r="AL29" s="16"/>
      <c r="AM29" s="124"/>
      <c r="AN29" s="124"/>
      <c r="AO29" s="124"/>
      <c r="AP29" s="124"/>
      <c r="AQ29" s="124"/>
      <c r="AR29" s="124"/>
    </row>
    <row r="30" spans="1:44" ht="39" outlineLevel="1">
      <c r="A30" s="16"/>
      <c r="B30" s="60">
        <v>7</v>
      </c>
      <c r="C30" s="683" t="s">
        <v>1668</v>
      </c>
      <c r="D30" s="229" t="s">
        <v>1658</v>
      </c>
      <c r="E30" s="60">
        <v>2</v>
      </c>
      <c r="F30" s="60">
        <v>0.68799999999999994</v>
      </c>
      <c r="G30" s="60">
        <v>0.623</v>
      </c>
      <c r="H30" s="60">
        <v>0.623</v>
      </c>
      <c r="I30" s="513">
        <f t="shared" si="0"/>
        <v>0.90552325581395354</v>
      </c>
      <c r="J30" s="14" t="s">
        <v>589</v>
      </c>
      <c r="K30" s="60">
        <v>0.34399999999999997</v>
      </c>
      <c r="L30" s="60">
        <v>91.7</v>
      </c>
      <c r="M30" s="60" t="s">
        <v>414</v>
      </c>
      <c r="N30" s="60" t="s">
        <v>414</v>
      </c>
      <c r="O30" s="60">
        <v>0</v>
      </c>
      <c r="P30" s="60" t="s">
        <v>414</v>
      </c>
      <c r="Q30" s="60" t="s">
        <v>377</v>
      </c>
      <c r="R30" s="230">
        <v>478.1</v>
      </c>
      <c r="S30" s="230">
        <v>478.1</v>
      </c>
      <c r="T30" s="230">
        <v>0</v>
      </c>
      <c r="U30" s="230">
        <v>0.01</v>
      </c>
      <c r="V30" s="60">
        <v>6.3</v>
      </c>
      <c r="W30" s="16"/>
      <c r="X30" s="16"/>
      <c r="Y30" s="16"/>
      <c r="Z30" s="16"/>
      <c r="AA30" s="16"/>
      <c r="AB30" s="16"/>
      <c r="AC30" s="124"/>
      <c r="AD30" s="124"/>
      <c r="AE30" s="16"/>
      <c r="AF30" s="16"/>
      <c r="AG30" s="16"/>
      <c r="AH30" s="16"/>
      <c r="AI30" s="16"/>
      <c r="AJ30" s="16"/>
      <c r="AK30" s="16"/>
      <c r="AL30" s="16"/>
      <c r="AM30" s="124"/>
      <c r="AN30" s="124"/>
      <c r="AO30" s="124"/>
      <c r="AP30" s="124"/>
      <c r="AQ30" s="124"/>
      <c r="AR30" s="124"/>
    </row>
    <row r="31" spans="1:44" ht="39" outlineLevel="1">
      <c r="A31" s="16"/>
      <c r="B31" s="60">
        <v>8</v>
      </c>
      <c r="C31" s="683" t="s">
        <v>1669</v>
      </c>
      <c r="D31" s="229" t="s">
        <v>1658</v>
      </c>
      <c r="E31" s="60">
        <v>2</v>
      </c>
      <c r="F31" s="60">
        <v>0.86</v>
      </c>
      <c r="G31" s="60">
        <v>0.96899999999999997</v>
      </c>
      <c r="H31" s="60">
        <v>0.96899999999999997</v>
      </c>
      <c r="I31" s="513">
        <f t="shared" si="0"/>
        <v>1.1267441860465117</v>
      </c>
      <c r="J31" s="60" t="s">
        <v>590</v>
      </c>
      <c r="K31" s="60">
        <v>0.43</v>
      </c>
      <c r="L31" s="60">
        <v>90.8</v>
      </c>
      <c r="M31" s="60" t="s">
        <v>414</v>
      </c>
      <c r="N31" s="60" t="s">
        <v>414</v>
      </c>
      <c r="O31" s="60">
        <v>0</v>
      </c>
      <c r="P31" s="60" t="s">
        <v>414</v>
      </c>
      <c r="Q31" s="60" t="s">
        <v>377</v>
      </c>
      <c r="R31" s="230">
        <v>589.5</v>
      </c>
      <c r="S31" s="230">
        <v>589.5</v>
      </c>
      <c r="T31" s="230">
        <v>0</v>
      </c>
      <c r="U31" s="230">
        <v>0.02</v>
      </c>
      <c r="V31" s="60">
        <v>9.3000000000000007</v>
      </c>
      <c r="W31" s="16"/>
      <c r="X31" s="16"/>
      <c r="Y31" s="16"/>
      <c r="Z31" s="16"/>
      <c r="AA31" s="16"/>
      <c r="AB31" s="16"/>
      <c r="AC31" s="124"/>
      <c r="AD31" s="124"/>
      <c r="AE31" s="16"/>
      <c r="AF31" s="16"/>
      <c r="AG31" s="16"/>
      <c r="AH31" s="16"/>
      <c r="AI31" s="16"/>
      <c r="AJ31" s="16"/>
      <c r="AK31" s="16"/>
      <c r="AL31" s="16"/>
      <c r="AM31" s="124"/>
      <c r="AN31" s="124"/>
      <c r="AO31" s="124"/>
      <c r="AP31" s="124"/>
      <c r="AQ31" s="124"/>
      <c r="AR31" s="124"/>
    </row>
    <row r="32" spans="1:44" ht="39" outlineLevel="1">
      <c r="A32" s="16"/>
      <c r="B32" s="60">
        <v>9</v>
      </c>
      <c r="C32" s="231" t="s">
        <v>591</v>
      </c>
      <c r="D32" s="229" t="s">
        <v>1658</v>
      </c>
      <c r="E32" s="60">
        <v>2</v>
      </c>
      <c r="F32" s="60">
        <v>1.06</v>
      </c>
      <c r="G32" s="60">
        <v>0.38400000000000001</v>
      </c>
      <c r="H32" s="60">
        <v>0.38400000000000001</v>
      </c>
      <c r="I32" s="513">
        <f t="shared" si="0"/>
        <v>0.3622641509433962</v>
      </c>
      <c r="J32" s="60" t="s">
        <v>592</v>
      </c>
      <c r="K32" s="60">
        <v>0.53</v>
      </c>
      <c r="L32" s="60">
        <v>90.3</v>
      </c>
      <c r="M32" s="60" t="s">
        <v>414</v>
      </c>
      <c r="N32" s="60" t="s">
        <v>414</v>
      </c>
      <c r="O32" s="60">
        <v>0</v>
      </c>
      <c r="P32" s="60" t="s">
        <v>414</v>
      </c>
      <c r="Q32" s="60" t="s">
        <v>377</v>
      </c>
      <c r="R32" s="230">
        <v>817.1</v>
      </c>
      <c r="S32" s="230">
        <v>817.1</v>
      </c>
      <c r="T32" s="230">
        <v>0</v>
      </c>
      <c r="U32" s="230">
        <v>0.04</v>
      </c>
      <c r="V32" s="60">
        <v>24.9</v>
      </c>
      <c r="W32" s="16"/>
      <c r="X32" s="16"/>
      <c r="Y32" s="16"/>
      <c r="Z32" s="16"/>
      <c r="AA32" s="16"/>
      <c r="AB32" s="16"/>
      <c r="AC32" s="124"/>
      <c r="AD32" s="124"/>
      <c r="AE32" s="16"/>
      <c r="AF32" s="16"/>
      <c r="AG32" s="16"/>
      <c r="AH32" s="16"/>
      <c r="AI32" s="16"/>
      <c r="AJ32" s="16"/>
      <c r="AK32" s="16"/>
      <c r="AL32" s="16"/>
      <c r="AM32" s="124"/>
      <c r="AN32" s="124"/>
      <c r="AO32" s="124"/>
      <c r="AP32" s="124"/>
      <c r="AQ32" s="124"/>
      <c r="AR32" s="124"/>
    </row>
    <row r="33" spans="1:44" ht="39" outlineLevel="1">
      <c r="A33" s="16"/>
      <c r="B33" s="60">
        <v>10</v>
      </c>
      <c r="C33" s="683" t="s">
        <v>1670</v>
      </c>
      <c r="D33" s="229" t="s">
        <v>1658</v>
      </c>
      <c r="E33" s="60">
        <v>2</v>
      </c>
      <c r="F33" s="60">
        <v>0.68799999999999994</v>
      </c>
      <c r="G33" s="60">
        <v>0.19400000000000001</v>
      </c>
      <c r="H33" s="60">
        <v>0.19400000000000001</v>
      </c>
      <c r="I33" s="513">
        <f t="shared" si="0"/>
        <v>0.28197674418604657</v>
      </c>
      <c r="J33" s="14" t="s">
        <v>589</v>
      </c>
      <c r="K33" s="60">
        <v>0.34399999999999997</v>
      </c>
      <c r="L33" s="60">
        <v>91.2</v>
      </c>
      <c r="M33" s="60" t="s">
        <v>414</v>
      </c>
      <c r="N33" s="60" t="s">
        <v>414</v>
      </c>
      <c r="O33" s="60">
        <v>0</v>
      </c>
      <c r="P33" s="60" t="s">
        <v>414</v>
      </c>
      <c r="Q33" s="60" t="s">
        <v>377</v>
      </c>
      <c r="R33" s="230">
        <v>330.3</v>
      </c>
      <c r="S33" s="230">
        <v>330.3</v>
      </c>
      <c r="T33" s="230">
        <v>0</v>
      </c>
      <c r="U33" s="230">
        <v>0.01</v>
      </c>
      <c r="V33" s="60">
        <v>5.6</v>
      </c>
      <c r="W33" s="16"/>
      <c r="X33" s="16"/>
      <c r="Y33" s="16"/>
      <c r="Z33" s="16"/>
      <c r="AA33" s="16"/>
      <c r="AB33" s="16"/>
      <c r="AC33" s="124"/>
      <c r="AD33" s="124"/>
      <c r="AE33" s="16"/>
      <c r="AF33" s="16"/>
      <c r="AG33" s="16"/>
      <c r="AH33" s="16"/>
      <c r="AI33" s="16"/>
      <c r="AJ33" s="16"/>
      <c r="AK33" s="16"/>
      <c r="AL33" s="16"/>
      <c r="AM33" s="124"/>
      <c r="AN33" s="124"/>
      <c r="AO33" s="124"/>
      <c r="AP33" s="124"/>
      <c r="AQ33" s="124"/>
      <c r="AR33" s="124"/>
    </row>
    <row r="34" spans="1:44" ht="39" outlineLevel="1">
      <c r="A34" s="16"/>
      <c r="B34" s="60">
        <v>11</v>
      </c>
      <c r="C34" s="683" t="s">
        <v>1671</v>
      </c>
      <c r="D34" s="229" t="s">
        <v>1658</v>
      </c>
      <c r="E34" s="60">
        <v>2</v>
      </c>
      <c r="F34" s="60">
        <v>1.38</v>
      </c>
      <c r="G34" s="60">
        <v>0.48399999999999999</v>
      </c>
      <c r="H34" s="60">
        <v>0.48399999999999999</v>
      </c>
      <c r="I34" s="513">
        <f t="shared" si="0"/>
        <v>0.35072463768115941</v>
      </c>
      <c r="J34" s="60" t="s">
        <v>593</v>
      </c>
      <c r="K34" s="60">
        <v>0.69</v>
      </c>
      <c r="L34" s="60">
        <v>89.5</v>
      </c>
      <c r="M34" s="60" t="s">
        <v>414</v>
      </c>
      <c r="N34" s="60" t="s">
        <v>414</v>
      </c>
      <c r="O34" s="60">
        <v>0</v>
      </c>
      <c r="P34" s="60" t="s">
        <v>414</v>
      </c>
      <c r="Q34" s="60" t="s">
        <v>377</v>
      </c>
      <c r="R34" s="230">
        <v>829.1</v>
      </c>
      <c r="S34" s="230">
        <v>829.1</v>
      </c>
      <c r="T34" s="230">
        <v>0</v>
      </c>
      <c r="U34" s="230">
        <v>0.05</v>
      </c>
      <c r="V34" s="60">
        <v>24.8</v>
      </c>
      <c r="W34" s="16"/>
      <c r="X34" s="16"/>
      <c r="Y34" s="16"/>
      <c r="Z34" s="16"/>
      <c r="AA34" s="16"/>
      <c r="AB34" s="16"/>
      <c r="AC34" s="124"/>
      <c r="AD34" s="124"/>
      <c r="AE34" s="16"/>
      <c r="AF34" s="16"/>
      <c r="AG34" s="16"/>
      <c r="AH34" s="16"/>
      <c r="AI34" s="16"/>
      <c r="AJ34" s="16"/>
      <c r="AK34" s="16"/>
      <c r="AL34" s="16"/>
      <c r="AM34" s="124"/>
      <c r="AN34" s="124"/>
      <c r="AO34" s="124"/>
      <c r="AP34" s="124"/>
      <c r="AQ34" s="124"/>
      <c r="AR34" s="124"/>
    </row>
    <row r="35" spans="1:44" ht="39" outlineLevel="1">
      <c r="A35" s="16"/>
      <c r="B35" s="60">
        <v>12</v>
      </c>
      <c r="C35" s="683" t="s">
        <v>1672</v>
      </c>
      <c r="D35" s="229" t="s">
        <v>1658</v>
      </c>
      <c r="E35" s="60">
        <v>2</v>
      </c>
      <c r="F35" s="60">
        <v>0.86</v>
      </c>
      <c r="G35" s="60">
        <v>0.54300000000000004</v>
      </c>
      <c r="H35" s="60">
        <v>0.54300000000000004</v>
      </c>
      <c r="I35" s="513">
        <f t="shared" si="0"/>
        <v>0.63139534883720938</v>
      </c>
      <c r="J35" s="60" t="s">
        <v>590</v>
      </c>
      <c r="K35" s="60">
        <v>0.43</v>
      </c>
      <c r="L35" s="60">
        <v>90</v>
      </c>
      <c r="M35" s="60" t="s">
        <v>414</v>
      </c>
      <c r="N35" s="60" t="s">
        <v>414</v>
      </c>
      <c r="O35" s="60">
        <v>0</v>
      </c>
      <c r="P35" s="60" t="s">
        <v>414</v>
      </c>
      <c r="Q35" s="60" t="s">
        <v>377</v>
      </c>
      <c r="R35" s="230">
        <v>1014.3</v>
      </c>
      <c r="S35" s="230">
        <v>1014.3</v>
      </c>
      <c r="T35" s="230">
        <v>0</v>
      </c>
      <c r="U35" s="230">
        <v>0.09</v>
      </c>
      <c r="V35" s="60">
        <v>22.1</v>
      </c>
      <c r="W35" s="16"/>
      <c r="X35" s="16"/>
      <c r="Y35" s="16"/>
      <c r="Z35" s="16"/>
      <c r="AA35" s="16"/>
      <c r="AB35" s="16"/>
      <c r="AC35" s="124"/>
      <c r="AD35" s="124"/>
      <c r="AE35" s="16"/>
      <c r="AF35" s="16"/>
      <c r="AG35" s="16"/>
      <c r="AH35" s="16"/>
      <c r="AI35" s="16"/>
      <c r="AJ35" s="16"/>
      <c r="AK35" s="16"/>
      <c r="AL35" s="16"/>
      <c r="AM35" s="124"/>
      <c r="AN35" s="124"/>
      <c r="AO35" s="124"/>
      <c r="AP35" s="124"/>
      <c r="AQ35" s="124"/>
      <c r="AR35" s="124"/>
    </row>
    <row r="36" spans="1:44" ht="15.75" customHeight="1" outlineLevel="1">
      <c r="A36" s="16"/>
      <c r="B36" s="60"/>
      <c r="C36" s="60"/>
      <c r="D36" s="232"/>
      <c r="E36" s="60"/>
      <c r="F36" s="60">
        <f>SUM(F24:F35)</f>
        <v>74.766000000000005</v>
      </c>
      <c r="G36" s="60">
        <f t="shared" ref="G36:H36" si="1">SUM(G24:G35)</f>
        <v>40.589700000000001</v>
      </c>
      <c r="H36" s="60">
        <f t="shared" si="1"/>
        <v>40.589700000000001</v>
      </c>
      <c r="I36" s="60"/>
      <c r="J36" s="60"/>
      <c r="K36" s="60"/>
      <c r="L36" s="60"/>
      <c r="M36" s="60"/>
      <c r="N36" s="60"/>
      <c r="O36" s="60"/>
      <c r="P36" s="60"/>
      <c r="Q36" s="60"/>
      <c r="R36" s="230"/>
      <c r="S36" s="230"/>
      <c r="T36" s="230"/>
      <c r="U36" s="230"/>
      <c r="V36" s="60"/>
      <c r="W36" s="16"/>
      <c r="X36" s="16"/>
      <c r="Y36" s="16"/>
      <c r="Z36" s="16"/>
      <c r="AA36" s="16"/>
      <c r="AB36" s="16"/>
      <c r="AC36" s="124"/>
      <c r="AD36" s="124"/>
      <c r="AE36" s="16"/>
      <c r="AF36" s="16"/>
      <c r="AG36" s="16"/>
      <c r="AH36" s="16"/>
      <c r="AI36" s="16"/>
      <c r="AJ36" s="16"/>
      <c r="AK36" s="16"/>
      <c r="AL36" s="16"/>
      <c r="AM36" s="124"/>
      <c r="AN36" s="124"/>
      <c r="AO36" s="124"/>
      <c r="AP36" s="124"/>
      <c r="AQ36" s="124"/>
      <c r="AR36" s="124"/>
    </row>
    <row r="37" spans="1:44" ht="15.75" customHeight="1" outlineLevel="1">
      <c r="A37" s="124"/>
      <c r="B37" s="15"/>
      <c r="C37" s="233"/>
      <c r="D37" s="16"/>
      <c r="E37" s="16"/>
      <c r="F37" s="397">
        <f>F36/0.86</f>
        <v>86.937209302325584</v>
      </c>
      <c r="G37" s="397">
        <f t="shared" ref="G37:H37" si="2">G36/0.86</f>
        <v>47.197325581395347</v>
      </c>
      <c r="H37" s="397">
        <f t="shared" si="2"/>
        <v>47.197325581395347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24"/>
      <c r="AN37" s="124"/>
      <c r="AO37" s="124"/>
      <c r="AP37" s="124"/>
      <c r="AQ37" s="124"/>
      <c r="AR37" s="124"/>
    </row>
    <row r="38" spans="1:44" ht="15.75" customHeight="1" outlineLevel="1">
      <c r="A38" s="224"/>
      <c r="B38" s="15"/>
      <c r="C38" s="233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24"/>
      <c r="Q38" s="124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24"/>
      <c r="AN38" s="124"/>
      <c r="AO38" s="124"/>
      <c r="AP38" s="124"/>
      <c r="AQ38" s="124"/>
      <c r="AR38" s="124"/>
    </row>
    <row r="39" spans="1:44" ht="15.75" customHeight="1" outlineLevel="1">
      <c r="A39" s="164" t="s">
        <v>35</v>
      </c>
      <c r="B39" s="15" t="s">
        <v>594</v>
      </c>
      <c r="C39" s="233"/>
      <c r="D39" s="16"/>
      <c r="E39" s="16"/>
      <c r="F39" s="16"/>
      <c r="G39" s="16"/>
      <c r="H39" s="16"/>
      <c r="I39" s="16"/>
      <c r="J39" s="16"/>
      <c r="K39" s="16"/>
      <c r="L39" s="234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24"/>
      <c r="AN39" s="124"/>
      <c r="AO39" s="124"/>
      <c r="AP39" s="124"/>
      <c r="AQ39" s="124"/>
      <c r="AR39" s="124"/>
    </row>
    <row r="40" spans="1:44" ht="84.75" customHeight="1" outlineLevel="1">
      <c r="A40" s="235"/>
      <c r="B40" s="188" t="s">
        <v>10</v>
      </c>
      <c r="C40" s="188" t="s">
        <v>595</v>
      </c>
      <c r="D40" s="188" t="s">
        <v>596</v>
      </c>
      <c r="E40" s="236" t="s">
        <v>597</v>
      </c>
      <c r="F40" s="236" t="s">
        <v>598</v>
      </c>
      <c r="G40" s="188" t="s">
        <v>599</v>
      </c>
      <c r="H40" s="237" t="s">
        <v>600</v>
      </c>
      <c r="I40" s="18" t="s">
        <v>601</v>
      </c>
      <c r="J40" s="225" t="s">
        <v>572</v>
      </c>
      <c r="K40" s="18" t="s">
        <v>573</v>
      </c>
      <c r="L40" s="60" t="s">
        <v>602</v>
      </c>
      <c r="M40" s="236" t="s">
        <v>603</v>
      </c>
      <c r="N40" s="60" t="s">
        <v>604</v>
      </c>
      <c r="O40" s="18" t="s">
        <v>605</v>
      </c>
      <c r="P40" s="60" t="s">
        <v>606</v>
      </c>
      <c r="Q40" s="227" t="s">
        <v>580</v>
      </c>
      <c r="R40" s="227" t="s">
        <v>607</v>
      </c>
      <c r="S40" s="60" t="s">
        <v>608</v>
      </c>
      <c r="T40" s="60" t="s">
        <v>609</v>
      </c>
      <c r="U40" s="60" t="s">
        <v>610</v>
      </c>
      <c r="V40" s="60" t="s">
        <v>611</v>
      </c>
      <c r="W40" s="60" t="s">
        <v>612</v>
      </c>
      <c r="X40" s="124"/>
      <c r="Y40" s="124"/>
      <c r="Z40" s="16"/>
      <c r="AA40" s="16"/>
      <c r="AB40" s="16"/>
      <c r="AC40" s="16"/>
      <c r="AD40" s="16"/>
      <c r="AE40" s="16"/>
      <c r="AF40" s="16"/>
      <c r="AG40" s="124"/>
      <c r="AH40" s="124"/>
      <c r="AI40" s="124"/>
      <c r="AJ40" s="16"/>
      <c r="AK40" s="16"/>
      <c r="AL40" s="16"/>
      <c r="AM40" s="124"/>
      <c r="AN40" s="124"/>
      <c r="AO40" s="124"/>
      <c r="AP40" s="124"/>
      <c r="AQ40" s="124"/>
      <c r="AR40" s="124"/>
    </row>
    <row r="41" spans="1:44" ht="15.75" customHeight="1" outlineLevel="1">
      <c r="A41" s="235"/>
      <c r="B41" s="60">
        <v>1</v>
      </c>
      <c r="C41" s="60">
        <v>0</v>
      </c>
      <c r="D41" s="60">
        <v>0</v>
      </c>
      <c r="E41" s="60">
        <v>0</v>
      </c>
      <c r="F41" s="60">
        <v>0</v>
      </c>
      <c r="G41" s="60">
        <v>0</v>
      </c>
      <c r="H41" s="228">
        <v>0</v>
      </c>
      <c r="I41" s="60">
        <v>0</v>
      </c>
      <c r="J41" s="60">
        <v>0</v>
      </c>
      <c r="K41" s="60">
        <v>0</v>
      </c>
      <c r="L41" s="60">
        <v>0</v>
      </c>
      <c r="M41" s="60">
        <v>0</v>
      </c>
      <c r="N41" s="16">
        <v>0</v>
      </c>
      <c r="O41" s="60">
        <v>0</v>
      </c>
      <c r="P41" s="125">
        <v>0</v>
      </c>
      <c r="Q41" s="60">
        <v>0</v>
      </c>
      <c r="R41" s="60">
        <v>0</v>
      </c>
      <c r="S41" s="230">
        <v>0</v>
      </c>
      <c r="T41" s="238">
        <v>0</v>
      </c>
      <c r="U41" s="238"/>
      <c r="V41" s="230">
        <v>0</v>
      </c>
      <c r="W41" s="230">
        <v>0</v>
      </c>
      <c r="X41" s="124"/>
      <c r="Y41" s="124"/>
      <c r="Z41" s="16"/>
      <c r="AA41" s="16"/>
      <c r="AB41" s="16"/>
      <c r="AC41" s="16"/>
      <c r="AD41" s="16"/>
      <c r="AE41" s="16"/>
      <c r="AF41" s="16"/>
      <c r="AG41" s="124"/>
      <c r="AH41" s="124"/>
      <c r="AI41" s="124"/>
      <c r="AJ41" s="16"/>
      <c r="AK41" s="16"/>
      <c r="AL41" s="16"/>
      <c r="AM41" s="124"/>
      <c r="AN41" s="124"/>
      <c r="AO41" s="124"/>
      <c r="AP41" s="124"/>
      <c r="AQ41" s="124"/>
      <c r="AR41" s="124"/>
    </row>
    <row r="42" spans="1:44" ht="15.75" customHeight="1" outlineLevel="1">
      <c r="A42" s="235"/>
      <c r="B42" s="60">
        <v>2</v>
      </c>
      <c r="C42" s="60"/>
      <c r="D42" s="60"/>
      <c r="E42" s="60"/>
      <c r="F42" s="60"/>
      <c r="G42" s="60"/>
      <c r="H42" s="228"/>
      <c r="I42" s="60"/>
      <c r="J42" s="60"/>
      <c r="K42" s="60"/>
      <c r="L42" s="60"/>
      <c r="M42" s="60"/>
      <c r="N42" s="60"/>
      <c r="O42" s="60"/>
      <c r="P42" s="125"/>
      <c r="Q42" s="60"/>
      <c r="R42" s="60"/>
      <c r="S42" s="230"/>
      <c r="T42" s="238"/>
      <c r="U42" s="238"/>
      <c r="V42" s="230"/>
      <c r="W42" s="230"/>
      <c r="X42" s="124"/>
      <c r="Y42" s="124"/>
      <c r="Z42" s="16"/>
      <c r="AA42" s="16"/>
      <c r="AB42" s="16"/>
      <c r="AC42" s="16"/>
      <c r="AD42" s="16"/>
      <c r="AE42" s="16"/>
      <c r="AF42" s="16"/>
      <c r="AG42" s="124"/>
      <c r="AH42" s="124"/>
      <c r="AI42" s="124"/>
      <c r="AJ42" s="16"/>
      <c r="AK42" s="16"/>
      <c r="AL42" s="16"/>
      <c r="AM42" s="124"/>
      <c r="AN42" s="124"/>
      <c r="AO42" s="124"/>
      <c r="AP42" s="124"/>
      <c r="AQ42" s="124"/>
      <c r="AR42" s="124"/>
    </row>
    <row r="43" spans="1:44" ht="15.75" customHeight="1" outlineLevel="1">
      <c r="A43" s="235"/>
      <c r="B43" s="60">
        <v>3</v>
      </c>
      <c r="C43" s="60"/>
      <c r="D43" s="60"/>
      <c r="E43" s="60"/>
      <c r="F43" s="60"/>
      <c r="G43" s="60"/>
      <c r="H43" s="228"/>
      <c r="I43" s="60"/>
      <c r="J43" s="60"/>
      <c r="K43" s="60"/>
      <c r="L43" s="60"/>
      <c r="M43" s="60"/>
      <c r="N43" s="60"/>
      <c r="O43" s="60"/>
      <c r="P43" s="125"/>
      <c r="Q43" s="60"/>
      <c r="R43" s="60"/>
      <c r="S43" s="230"/>
      <c r="T43" s="238"/>
      <c r="U43" s="238"/>
      <c r="V43" s="230"/>
      <c r="W43" s="230"/>
      <c r="X43" s="124"/>
      <c r="Y43" s="124"/>
      <c r="Z43" s="16"/>
      <c r="AA43" s="16"/>
      <c r="AB43" s="16"/>
      <c r="AC43" s="16"/>
      <c r="AD43" s="16"/>
      <c r="AE43" s="16"/>
      <c r="AF43" s="16"/>
      <c r="AG43" s="124"/>
      <c r="AH43" s="124"/>
      <c r="AI43" s="124"/>
      <c r="AJ43" s="16"/>
      <c r="AK43" s="16"/>
      <c r="AL43" s="16"/>
      <c r="AM43" s="124"/>
      <c r="AN43" s="124"/>
      <c r="AO43" s="124"/>
      <c r="AP43" s="124"/>
      <c r="AQ43" s="124"/>
      <c r="AR43" s="124"/>
    </row>
    <row r="44" spans="1:44" ht="15.75" customHeight="1" outlineLevel="1">
      <c r="A44" s="235"/>
      <c r="B44" s="60" t="s">
        <v>222</v>
      </c>
      <c r="C44" s="60"/>
      <c r="D44" s="60"/>
      <c r="E44" s="60"/>
      <c r="F44" s="60"/>
      <c r="G44" s="60"/>
      <c r="H44" s="228"/>
      <c r="I44" s="60"/>
      <c r="J44" s="60"/>
      <c r="K44" s="60"/>
      <c r="L44" s="60"/>
      <c r="M44" s="60"/>
      <c r="N44" s="60"/>
      <c r="O44" s="60"/>
      <c r="P44" s="125"/>
      <c r="Q44" s="60"/>
      <c r="R44" s="60"/>
      <c r="S44" s="230"/>
      <c r="T44" s="238"/>
      <c r="U44" s="238"/>
      <c r="V44" s="230"/>
      <c r="W44" s="230"/>
      <c r="X44" s="124"/>
      <c r="Y44" s="124"/>
      <c r="Z44" s="16"/>
      <c r="AA44" s="16"/>
      <c r="AB44" s="16"/>
      <c r="AC44" s="16"/>
      <c r="AD44" s="16"/>
      <c r="AE44" s="16"/>
      <c r="AF44" s="16"/>
      <c r="AG44" s="124"/>
      <c r="AH44" s="124"/>
      <c r="AI44" s="124"/>
      <c r="AJ44" s="16"/>
      <c r="AK44" s="16"/>
      <c r="AL44" s="16"/>
      <c r="AM44" s="124"/>
      <c r="AN44" s="124"/>
      <c r="AO44" s="124"/>
      <c r="AP44" s="124"/>
      <c r="AQ44" s="124"/>
      <c r="AR44" s="124"/>
    </row>
    <row r="45" spans="1:44" ht="15.75" customHeight="1" outlineLevel="1">
      <c r="A45" s="235"/>
      <c r="B45" s="235"/>
      <c r="C45" s="233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 t="s">
        <v>548</v>
      </c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24"/>
      <c r="AN45" s="124"/>
      <c r="AO45" s="124"/>
      <c r="AP45" s="124"/>
      <c r="AQ45" s="124"/>
      <c r="AR45" s="124"/>
    </row>
    <row r="46" spans="1:44" ht="15.75" customHeight="1" outlineLevel="1">
      <c r="A46" s="235"/>
      <c r="B46" s="235"/>
      <c r="C46" s="235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24"/>
      <c r="AN46" s="124"/>
      <c r="AO46" s="124"/>
      <c r="AP46" s="124"/>
      <c r="AQ46" s="124"/>
      <c r="AR46" s="124"/>
    </row>
    <row r="47" spans="1:44" ht="14.25" customHeight="1" outlineLevel="1">
      <c r="A47" s="164" t="s">
        <v>208</v>
      </c>
      <c r="B47" s="15" t="s">
        <v>613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24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24"/>
      <c r="AN47" s="124"/>
      <c r="AO47" s="124"/>
      <c r="AP47" s="124"/>
      <c r="AQ47" s="124"/>
      <c r="AR47" s="124"/>
    </row>
    <row r="48" spans="1:44" ht="129.75" customHeight="1" outlineLevel="1">
      <c r="A48" s="16"/>
      <c r="B48" s="188" t="s">
        <v>10</v>
      </c>
      <c r="C48" s="188" t="s">
        <v>614</v>
      </c>
      <c r="D48" s="236" t="s">
        <v>615</v>
      </c>
      <c r="E48" s="188" t="s">
        <v>616</v>
      </c>
      <c r="F48" s="236" t="s">
        <v>617</v>
      </c>
      <c r="G48" s="60" t="s">
        <v>618</v>
      </c>
      <c r="H48" s="236" t="s">
        <v>619</v>
      </c>
      <c r="I48" s="236" t="s">
        <v>620</v>
      </c>
      <c r="J48" s="236" t="s">
        <v>621</v>
      </c>
      <c r="K48" s="236" t="s">
        <v>622</v>
      </c>
      <c r="L48" s="236" t="s">
        <v>623</v>
      </c>
      <c r="M48" s="236" t="s">
        <v>624</v>
      </c>
      <c r="N48" s="236" t="s">
        <v>625</v>
      </c>
      <c r="O48" s="188" t="s">
        <v>626</v>
      </c>
      <c r="P48" s="188" t="s">
        <v>627</v>
      </c>
      <c r="Q48" s="188" t="s">
        <v>628</v>
      </c>
      <c r="R48" s="188" t="s">
        <v>629</v>
      </c>
      <c r="S48" s="60" t="s">
        <v>630</v>
      </c>
      <c r="T48" s="188" t="s">
        <v>631</v>
      </c>
      <c r="U48" s="227" t="s">
        <v>632</v>
      </c>
      <c r="V48" s="60" t="s">
        <v>633</v>
      </c>
      <c r="W48" s="236" t="s">
        <v>634</v>
      </c>
      <c r="X48" s="236" t="s">
        <v>635</v>
      </c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24"/>
      <c r="AN48" s="124"/>
      <c r="AO48" s="124"/>
      <c r="AP48" s="124"/>
      <c r="AQ48" s="124"/>
      <c r="AR48" s="124"/>
    </row>
    <row r="49" spans="1:44" ht="15.75" customHeight="1" outlineLevel="1">
      <c r="A49" s="16"/>
      <c r="B49" s="188">
        <v>1</v>
      </c>
      <c r="C49" s="682" t="s">
        <v>1662</v>
      </c>
      <c r="D49" s="188" t="s">
        <v>636</v>
      </c>
      <c r="E49" s="188" t="s">
        <v>637</v>
      </c>
      <c r="F49" s="188" t="s">
        <v>638</v>
      </c>
      <c r="G49" s="46">
        <v>219</v>
      </c>
      <c r="H49" s="188">
        <v>2143</v>
      </c>
      <c r="I49" s="188">
        <v>0</v>
      </c>
      <c r="J49" s="188">
        <v>2143</v>
      </c>
      <c r="K49" s="188">
        <v>2.2999999999999998</v>
      </c>
      <c r="L49" s="188">
        <v>0</v>
      </c>
      <c r="M49" s="188">
        <v>0</v>
      </c>
      <c r="N49" s="188">
        <v>0</v>
      </c>
      <c r="O49" s="188">
        <v>30</v>
      </c>
      <c r="P49" s="188">
        <v>0</v>
      </c>
      <c r="Q49" s="188">
        <v>30</v>
      </c>
      <c r="R49" s="188">
        <v>0</v>
      </c>
      <c r="S49" s="60">
        <v>0</v>
      </c>
      <c r="T49" s="188">
        <v>0</v>
      </c>
      <c r="U49" s="227">
        <v>0</v>
      </c>
      <c r="V49" s="60">
        <v>0</v>
      </c>
      <c r="W49" s="45">
        <v>24</v>
      </c>
      <c r="X49" s="188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24"/>
      <c r="AN49" s="124"/>
      <c r="AO49" s="124"/>
      <c r="AP49" s="124"/>
      <c r="AQ49" s="124"/>
      <c r="AR49" s="124"/>
    </row>
    <row r="50" spans="1:44" ht="15.75" customHeight="1" outlineLevel="1">
      <c r="A50" s="16"/>
      <c r="B50" s="188">
        <v>2</v>
      </c>
      <c r="C50" s="683" t="s">
        <v>1663</v>
      </c>
      <c r="D50" s="188" t="s">
        <v>636</v>
      </c>
      <c r="E50" s="188" t="s">
        <v>637</v>
      </c>
      <c r="F50" s="188" t="s">
        <v>638</v>
      </c>
      <c r="G50" s="46">
        <v>219</v>
      </c>
      <c r="H50" s="188">
        <v>2364</v>
      </c>
      <c r="I50" s="188">
        <v>0</v>
      </c>
      <c r="J50" s="188">
        <v>2364</v>
      </c>
      <c r="K50" s="188">
        <v>13.8</v>
      </c>
      <c r="L50" s="188">
        <v>0</v>
      </c>
      <c r="M50" s="188">
        <v>0</v>
      </c>
      <c r="N50" s="188">
        <v>0</v>
      </c>
      <c r="O50" s="188">
        <v>146</v>
      </c>
      <c r="P50" s="188">
        <v>0</v>
      </c>
      <c r="Q50" s="188">
        <v>146</v>
      </c>
      <c r="R50" s="188">
        <v>0</v>
      </c>
      <c r="S50" s="60">
        <v>0</v>
      </c>
      <c r="T50" s="188">
        <v>0</v>
      </c>
      <c r="U50" s="227">
        <v>0</v>
      </c>
      <c r="V50" s="60">
        <v>0</v>
      </c>
      <c r="W50" s="146">
        <v>20</v>
      </c>
      <c r="X50" s="188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24"/>
      <c r="AN50" s="124"/>
      <c r="AO50" s="124"/>
      <c r="AP50" s="124"/>
      <c r="AQ50" s="124"/>
      <c r="AR50" s="124"/>
    </row>
    <row r="51" spans="1:44" ht="15.75" customHeight="1" outlineLevel="1">
      <c r="A51" s="16"/>
      <c r="B51" s="188">
        <v>3</v>
      </c>
      <c r="C51" s="683" t="s">
        <v>1664</v>
      </c>
      <c r="D51" s="188" t="s">
        <v>636</v>
      </c>
      <c r="E51" s="188" t="s">
        <v>637</v>
      </c>
      <c r="F51" s="188" t="s">
        <v>638</v>
      </c>
      <c r="G51" s="46">
        <v>219</v>
      </c>
      <c r="H51" s="188">
        <v>3909</v>
      </c>
      <c r="I51" s="188">
        <v>0</v>
      </c>
      <c r="J51" s="188">
        <v>3909</v>
      </c>
      <c r="K51" s="188">
        <v>8.8000000000000007</v>
      </c>
      <c r="L51" s="188">
        <v>0</v>
      </c>
      <c r="M51" s="188">
        <v>0</v>
      </c>
      <c r="N51" s="188">
        <v>0</v>
      </c>
      <c r="O51" s="188">
        <v>0</v>
      </c>
      <c r="P51" s="188">
        <v>0</v>
      </c>
      <c r="Q51" s="188">
        <v>0</v>
      </c>
      <c r="R51" s="188">
        <v>0</v>
      </c>
      <c r="S51" s="60">
        <v>0</v>
      </c>
      <c r="T51" s="188">
        <v>0</v>
      </c>
      <c r="U51" s="227">
        <v>0</v>
      </c>
      <c r="V51" s="60">
        <v>0</v>
      </c>
      <c r="W51" s="45">
        <v>31</v>
      </c>
      <c r="X51" s="188">
        <v>3</v>
      </c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24"/>
      <c r="AN51" s="124"/>
      <c r="AO51" s="124"/>
      <c r="AP51" s="124"/>
      <c r="AQ51" s="124"/>
      <c r="AR51" s="124"/>
    </row>
    <row r="52" spans="1:44" ht="15.75" customHeight="1" outlineLevel="1">
      <c r="A52" s="16"/>
      <c r="B52" s="188">
        <v>4</v>
      </c>
      <c r="C52" s="683" t="s">
        <v>1665</v>
      </c>
      <c r="D52" s="188" t="s">
        <v>636</v>
      </c>
      <c r="E52" s="188" t="s">
        <v>637</v>
      </c>
      <c r="F52" s="188" t="s">
        <v>638</v>
      </c>
      <c r="G52" s="46">
        <v>273</v>
      </c>
      <c r="H52" s="188">
        <v>3405</v>
      </c>
      <c r="I52" s="188">
        <v>0</v>
      </c>
      <c r="J52" s="188">
        <v>3405</v>
      </c>
      <c r="K52" s="188">
        <v>25.7</v>
      </c>
      <c r="L52" s="188">
        <v>0</v>
      </c>
      <c r="M52" s="188">
        <v>0</v>
      </c>
      <c r="N52" s="188">
        <v>0</v>
      </c>
      <c r="O52" s="188">
        <v>0</v>
      </c>
      <c r="P52" s="188">
        <v>0</v>
      </c>
      <c r="Q52" s="188">
        <v>0</v>
      </c>
      <c r="R52" s="188">
        <v>0</v>
      </c>
      <c r="S52" s="60">
        <v>0</v>
      </c>
      <c r="T52" s="188">
        <v>0</v>
      </c>
      <c r="U52" s="227">
        <v>0</v>
      </c>
      <c r="V52" s="60">
        <v>0</v>
      </c>
      <c r="W52" s="146">
        <v>29</v>
      </c>
      <c r="X52" s="188">
        <v>1</v>
      </c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24"/>
      <c r="AN52" s="124"/>
      <c r="AO52" s="124"/>
      <c r="AP52" s="124"/>
      <c r="AQ52" s="124"/>
      <c r="AR52" s="124"/>
    </row>
    <row r="53" spans="1:44" ht="15.75" customHeight="1" outlineLevel="1">
      <c r="A53" s="16"/>
      <c r="B53" s="188">
        <v>5</v>
      </c>
      <c r="C53" s="683" t="s">
        <v>1666</v>
      </c>
      <c r="D53" s="188" t="s">
        <v>636</v>
      </c>
      <c r="E53" s="188" t="s">
        <v>637</v>
      </c>
      <c r="F53" s="188" t="s">
        <v>638</v>
      </c>
      <c r="G53" s="46">
        <v>273</v>
      </c>
      <c r="H53" s="188">
        <v>2010</v>
      </c>
      <c r="I53" s="188">
        <v>0</v>
      </c>
      <c r="J53" s="188">
        <v>2010</v>
      </c>
      <c r="K53" s="188">
        <v>6</v>
      </c>
      <c r="L53" s="188">
        <v>0</v>
      </c>
      <c r="M53" s="188">
        <v>0</v>
      </c>
      <c r="N53" s="188">
        <v>0</v>
      </c>
      <c r="O53" s="188">
        <v>36</v>
      </c>
      <c r="P53" s="188">
        <v>0</v>
      </c>
      <c r="Q53" s="188">
        <v>36</v>
      </c>
      <c r="R53" s="188">
        <v>0</v>
      </c>
      <c r="S53" s="60">
        <v>0</v>
      </c>
      <c r="T53" s="188">
        <v>0</v>
      </c>
      <c r="U53" s="227">
        <v>0</v>
      </c>
      <c r="V53" s="60">
        <v>0</v>
      </c>
      <c r="W53" s="45">
        <v>21</v>
      </c>
      <c r="X53" s="188">
        <v>1</v>
      </c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24"/>
      <c r="AN53" s="124"/>
      <c r="AO53" s="124"/>
      <c r="AP53" s="124"/>
      <c r="AQ53" s="124"/>
      <c r="AR53" s="124"/>
    </row>
    <row r="54" spans="1:44" ht="15.75" customHeight="1" outlineLevel="1">
      <c r="A54" s="16"/>
      <c r="B54" s="188">
        <v>6</v>
      </c>
      <c r="C54" s="683" t="s">
        <v>1667</v>
      </c>
      <c r="D54" s="188" t="s">
        <v>636</v>
      </c>
      <c r="E54" s="188" t="s">
        <v>637</v>
      </c>
      <c r="F54" s="188" t="s">
        <v>638</v>
      </c>
      <c r="G54" s="46">
        <v>273</v>
      </c>
      <c r="H54" s="188">
        <v>2558</v>
      </c>
      <c r="I54" s="188">
        <v>0</v>
      </c>
      <c r="J54" s="188">
        <v>2558</v>
      </c>
      <c r="K54" s="188">
        <v>17.100000000000001</v>
      </c>
      <c r="L54" s="188">
        <v>0</v>
      </c>
      <c r="M54" s="188">
        <v>0</v>
      </c>
      <c r="N54" s="188">
        <v>0</v>
      </c>
      <c r="O54" s="188">
        <v>0</v>
      </c>
      <c r="P54" s="188">
        <v>0</v>
      </c>
      <c r="Q54" s="188">
        <v>0</v>
      </c>
      <c r="R54" s="188">
        <v>0</v>
      </c>
      <c r="S54" s="60">
        <v>0</v>
      </c>
      <c r="T54" s="188">
        <v>0</v>
      </c>
      <c r="U54" s="227">
        <v>0</v>
      </c>
      <c r="V54" s="60">
        <v>0</v>
      </c>
      <c r="W54" s="188">
        <v>34</v>
      </c>
      <c r="X54" s="188">
        <v>1</v>
      </c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24"/>
      <c r="AN54" s="124"/>
      <c r="AO54" s="124"/>
      <c r="AP54" s="124"/>
      <c r="AQ54" s="124"/>
      <c r="AR54" s="124"/>
    </row>
    <row r="55" spans="1:44" ht="15.75" customHeight="1" outlineLevel="1">
      <c r="A55" s="16"/>
      <c r="B55" s="188">
        <v>7</v>
      </c>
      <c r="C55" s="683" t="s">
        <v>1668</v>
      </c>
      <c r="D55" s="188" t="s">
        <v>636</v>
      </c>
      <c r="E55" s="188" t="s">
        <v>637</v>
      </c>
      <c r="F55" s="188" t="s">
        <v>638</v>
      </c>
      <c r="G55" s="46">
        <v>133</v>
      </c>
      <c r="H55" s="188">
        <v>139</v>
      </c>
      <c r="I55" s="188">
        <v>0</v>
      </c>
      <c r="J55" s="188">
        <v>139</v>
      </c>
      <c r="K55" s="188">
        <v>4.9000000000000004</v>
      </c>
      <c r="L55" s="188">
        <v>0</v>
      </c>
      <c r="M55" s="188">
        <v>0</v>
      </c>
      <c r="N55" s="188">
        <v>0</v>
      </c>
      <c r="O55" s="188">
        <v>0</v>
      </c>
      <c r="P55" s="188">
        <v>0</v>
      </c>
      <c r="Q55" s="188">
        <v>0</v>
      </c>
      <c r="R55" s="188">
        <v>0</v>
      </c>
      <c r="S55" s="60">
        <v>0</v>
      </c>
      <c r="T55" s="188">
        <v>0</v>
      </c>
      <c r="U55" s="227">
        <v>0</v>
      </c>
      <c r="V55" s="60">
        <v>0</v>
      </c>
      <c r="W55" s="45">
        <v>1</v>
      </c>
      <c r="X55" s="188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24"/>
      <c r="AN55" s="124"/>
      <c r="AO55" s="124"/>
      <c r="AP55" s="124"/>
      <c r="AQ55" s="124"/>
      <c r="AR55" s="124"/>
    </row>
    <row r="56" spans="1:44" ht="15.75" customHeight="1" outlineLevel="1">
      <c r="A56" s="16"/>
      <c r="B56" s="188">
        <v>8</v>
      </c>
      <c r="C56" s="683" t="s">
        <v>1669</v>
      </c>
      <c r="D56" s="188" t="s">
        <v>636</v>
      </c>
      <c r="E56" s="188" t="s">
        <v>637</v>
      </c>
      <c r="F56" s="188" t="s">
        <v>638</v>
      </c>
      <c r="G56" s="46">
        <v>159</v>
      </c>
      <c r="H56" s="188">
        <v>423</v>
      </c>
      <c r="I56" s="188">
        <v>0</v>
      </c>
      <c r="J56" s="188">
        <v>423</v>
      </c>
      <c r="K56" s="188">
        <v>7.8</v>
      </c>
      <c r="L56" s="188">
        <v>0</v>
      </c>
      <c r="M56" s="188">
        <v>0</v>
      </c>
      <c r="N56" s="188">
        <v>0</v>
      </c>
      <c r="O56" s="188">
        <v>40</v>
      </c>
      <c r="P56" s="188">
        <v>0</v>
      </c>
      <c r="Q56" s="188">
        <v>40</v>
      </c>
      <c r="R56" s="188">
        <v>0</v>
      </c>
      <c r="S56" s="60">
        <v>0</v>
      </c>
      <c r="T56" s="188">
        <v>0</v>
      </c>
      <c r="U56" s="227">
        <v>0</v>
      </c>
      <c r="V56" s="60">
        <v>0</v>
      </c>
      <c r="W56" s="146">
        <v>5</v>
      </c>
      <c r="X56" s="188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24"/>
      <c r="AN56" s="124"/>
      <c r="AO56" s="124"/>
      <c r="AP56" s="124"/>
      <c r="AQ56" s="124"/>
      <c r="AR56" s="124"/>
    </row>
    <row r="57" spans="1:44" ht="15.75" customHeight="1" outlineLevel="1">
      <c r="A57" s="16"/>
      <c r="B57" s="188">
        <v>9</v>
      </c>
      <c r="C57" s="231" t="s">
        <v>591</v>
      </c>
      <c r="D57" s="188" t="s">
        <v>636</v>
      </c>
      <c r="E57" s="188" t="s">
        <v>637</v>
      </c>
      <c r="F57" s="188" t="s">
        <v>638</v>
      </c>
      <c r="G57" s="46">
        <v>159</v>
      </c>
      <c r="H57" s="188">
        <v>1498</v>
      </c>
      <c r="I57" s="188">
        <v>0</v>
      </c>
      <c r="J57" s="188">
        <v>1498</v>
      </c>
      <c r="K57" s="188">
        <v>36.200000000000003</v>
      </c>
      <c r="L57" s="188">
        <v>0</v>
      </c>
      <c r="M57" s="188">
        <v>0</v>
      </c>
      <c r="N57" s="188">
        <v>0</v>
      </c>
      <c r="O57" s="188">
        <v>50</v>
      </c>
      <c r="P57" s="188">
        <v>0</v>
      </c>
      <c r="Q57" s="188">
        <v>50</v>
      </c>
      <c r="R57" s="188">
        <v>0</v>
      </c>
      <c r="S57" s="60">
        <v>0</v>
      </c>
      <c r="T57" s="188">
        <v>0</v>
      </c>
      <c r="U57" s="227">
        <v>0</v>
      </c>
      <c r="V57" s="60">
        <v>0</v>
      </c>
      <c r="W57" s="45">
        <v>9</v>
      </c>
      <c r="X57" s="188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24"/>
      <c r="AN57" s="124"/>
      <c r="AO57" s="124"/>
      <c r="AP57" s="124"/>
      <c r="AQ57" s="124"/>
      <c r="AR57" s="124"/>
    </row>
    <row r="58" spans="1:44" ht="15.75" customHeight="1" outlineLevel="1">
      <c r="A58" s="16"/>
      <c r="B58" s="60">
        <v>10</v>
      </c>
      <c r="C58" s="683" t="s">
        <v>1670</v>
      </c>
      <c r="D58" s="188" t="s">
        <v>636</v>
      </c>
      <c r="E58" s="188" t="s">
        <v>637</v>
      </c>
      <c r="F58" s="188" t="s">
        <v>638</v>
      </c>
      <c r="G58" s="46">
        <v>159</v>
      </c>
      <c r="H58" s="60">
        <v>829</v>
      </c>
      <c r="I58" s="188">
        <v>0</v>
      </c>
      <c r="J58" s="60">
        <v>829</v>
      </c>
      <c r="K58" s="60">
        <v>38.799999999999997</v>
      </c>
      <c r="L58" s="60">
        <v>0</v>
      </c>
      <c r="M58" s="188">
        <v>0</v>
      </c>
      <c r="N58" s="60">
        <v>0</v>
      </c>
      <c r="O58" s="60">
        <v>848</v>
      </c>
      <c r="P58" s="188">
        <v>0</v>
      </c>
      <c r="Q58" s="60">
        <v>848</v>
      </c>
      <c r="R58" s="188">
        <v>0</v>
      </c>
      <c r="S58" s="60">
        <v>0</v>
      </c>
      <c r="T58" s="188">
        <v>0</v>
      </c>
      <c r="U58" s="227">
        <v>0</v>
      </c>
      <c r="V58" s="60">
        <v>0</v>
      </c>
      <c r="W58" s="146">
        <v>5</v>
      </c>
      <c r="X58" s="60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24"/>
      <c r="AN58" s="124"/>
      <c r="AO58" s="124"/>
      <c r="AP58" s="124"/>
      <c r="AQ58" s="124"/>
      <c r="AR58" s="124"/>
    </row>
    <row r="59" spans="1:44" ht="15.75" customHeight="1" outlineLevel="1">
      <c r="A59" s="16"/>
      <c r="B59" s="60">
        <v>11</v>
      </c>
      <c r="C59" s="683" t="s">
        <v>1671</v>
      </c>
      <c r="D59" s="188" t="s">
        <v>636</v>
      </c>
      <c r="E59" s="188" t="s">
        <v>637</v>
      </c>
      <c r="F59" s="60" t="s">
        <v>638</v>
      </c>
      <c r="G59" s="46">
        <v>159</v>
      </c>
      <c r="H59" s="60">
        <v>1765</v>
      </c>
      <c r="I59" s="188">
        <v>0</v>
      </c>
      <c r="J59" s="60">
        <v>1765</v>
      </c>
      <c r="K59" s="60">
        <v>54.8</v>
      </c>
      <c r="L59" s="60">
        <v>0</v>
      </c>
      <c r="M59" s="188">
        <v>0</v>
      </c>
      <c r="N59" s="60">
        <v>0</v>
      </c>
      <c r="O59" s="60">
        <v>0</v>
      </c>
      <c r="P59" s="188">
        <v>0</v>
      </c>
      <c r="Q59" s="60">
        <v>0</v>
      </c>
      <c r="R59" s="188">
        <v>0</v>
      </c>
      <c r="S59" s="60">
        <v>0</v>
      </c>
      <c r="T59" s="188">
        <v>0</v>
      </c>
      <c r="U59" s="227">
        <v>0</v>
      </c>
      <c r="V59" s="60">
        <v>0</v>
      </c>
      <c r="W59" s="45">
        <v>11</v>
      </c>
      <c r="X59" s="60">
        <v>1</v>
      </c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24"/>
      <c r="AN59" s="124"/>
      <c r="AO59" s="124"/>
      <c r="AP59" s="124"/>
      <c r="AQ59" s="124"/>
      <c r="AR59" s="124"/>
    </row>
    <row r="60" spans="1:44" ht="15.75" customHeight="1" outlineLevel="1">
      <c r="A60" s="16"/>
      <c r="B60" s="60">
        <v>12</v>
      </c>
      <c r="C60" s="683" t="s">
        <v>1672</v>
      </c>
      <c r="D60" s="60" t="s">
        <v>636</v>
      </c>
      <c r="E60" s="60" t="s">
        <v>637</v>
      </c>
      <c r="F60" s="60" t="s">
        <v>638</v>
      </c>
      <c r="G60" s="46">
        <v>108</v>
      </c>
      <c r="H60" s="60">
        <v>2547</v>
      </c>
      <c r="I60" s="60">
        <v>0</v>
      </c>
      <c r="J60" s="60">
        <v>2547</v>
      </c>
      <c r="K60" s="60">
        <v>42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45">
        <v>35</v>
      </c>
      <c r="X60" s="60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24"/>
      <c r="AN60" s="124"/>
      <c r="AO60" s="124"/>
      <c r="AP60" s="124"/>
      <c r="AQ60" s="124"/>
      <c r="AR60" s="124"/>
    </row>
    <row r="61" spans="1:44" ht="15.75" customHeight="1" outlineLevel="1">
      <c r="A61" s="16"/>
      <c r="B61" s="16"/>
      <c r="C61" s="218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24"/>
      <c r="AN61" s="124"/>
      <c r="AO61" s="124"/>
      <c r="AP61" s="124"/>
      <c r="AQ61" s="124"/>
      <c r="AR61" s="124"/>
    </row>
    <row r="62" spans="1:44" ht="15.75" customHeight="1" outlineLevel="1">
      <c r="A62" s="16"/>
      <c r="B62" s="16"/>
      <c r="C62" s="218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24"/>
      <c r="AN62" s="124"/>
      <c r="AO62" s="124"/>
      <c r="AP62" s="124"/>
      <c r="AQ62" s="124"/>
      <c r="AR62" s="124"/>
    </row>
    <row r="63" spans="1:44" ht="14.25" customHeight="1" outlineLevel="1">
      <c r="A63" s="164" t="s">
        <v>67</v>
      </c>
      <c r="B63" s="15" t="s">
        <v>639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24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24"/>
      <c r="AN63" s="124"/>
      <c r="AO63" s="124"/>
      <c r="AP63" s="124"/>
      <c r="AQ63" s="124"/>
      <c r="AR63" s="124"/>
    </row>
    <row r="64" spans="1:44" ht="129.75" customHeight="1" outlineLevel="1">
      <c r="A64" s="16"/>
      <c r="B64" s="188" t="s">
        <v>10</v>
      </c>
      <c r="C64" s="188" t="s">
        <v>614</v>
      </c>
      <c r="D64" s="236" t="s">
        <v>615</v>
      </c>
      <c r="E64" s="236" t="s">
        <v>617</v>
      </c>
      <c r="F64" s="60" t="s">
        <v>618</v>
      </c>
      <c r="G64" s="236" t="s">
        <v>640</v>
      </c>
      <c r="H64" s="236" t="s">
        <v>620</v>
      </c>
      <c r="I64" s="236" t="s">
        <v>621</v>
      </c>
      <c r="J64" s="236" t="s">
        <v>622</v>
      </c>
      <c r="K64" s="236" t="s">
        <v>623</v>
      </c>
      <c r="L64" s="236" t="s">
        <v>624</v>
      </c>
      <c r="M64" s="236" t="s">
        <v>625</v>
      </c>
      <c r="N64" s="188" t="s">
        <v>626</v>
      </c>
      <c r="O64" s="188" t="s">
        <v>627</v>
      </c>
      <c r="P64" s="188" t="s">
        <v>628</v>
      </c>
      <c r="Q64" s="236" t="s">
        <v>629</v>
      </c>
      <c r="R64" s="60" t="s">
        <v>630</v>
      </c>
      <c r="S64" s="236" t="s">
        <v>634</v>
      </c>
      <c r="T64" s="16"/>
      <c r="U64" s="16"/>
      <c r="V64" s="124"/>
      <c r="W64" s="124"/>
      <c r="X64" s="124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24"/>
      <c r="AN64" s="124"/>
      <c r="AO64" s="124"/>
      <c r="AP64" s="124"/>
      <c r="AQ64" s="124"/>
      <c r="AR64" s="124"/>
    </row>
    <row r="65" spans="1:44" ht="15.75" customHeight="1" outlineLevel="1">
      <c r="A65" s="16"/>
      <c r="B65" s="188">
        <v>1</v>
      </c>
      <c r="C65" s="188">
        <v>0</v>
      </c>
      <c r="D65" s="188">
        <v>0</v>
      </c>
      <c r="E65" s="188">
        <v>0</v>
      </c>
      <c r="F65" s="188">
        <v>0</v>
      </c>
      <c r="G65" s="46">
        <v>0</v>
      </c>
      <c r="H65" s="188">
        <v>0</v>
      </c>
      <c r="I65" s="188">
        <v>0</v>
      </c>
      <c r="J65" s="188">
        <v>0</v>
      </c>
      <c r="K65" s="188">
        <v>0</v>
      </c>
      <c r="L65" s="188">
        <v>0</v>
      </c>
      <c r="M65" s="188">
        <v>0</v>
      </c>
      <c r="N65" s="188">
        <v>0</v>
      </c>
      <c r="O65" s="188">
        <v>0</v>
      </c>
      <c r="P65" s="188">
        <v>0</v>
      </c>
      <c r="Q65" s="188">
        <v>0</v>
      </c>
      <c r="R65" s="60">
        <v>0</v>
      </c>
      <c r="S65" s="188">
        <v>0</v>
      </c>
      <c r="T65" s="16">
        <v>0</v>
      </c>
      <c r="U65" s="16"/>
      <c r="V65" s="124"/>
      <c r="W65" s="124"/>
      <c r="X65" s="124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24"/>
      <c r="AN65" s="124"/>
      <c r="AO65" s="124"/>
      <c r="AP65" s="124"/>
      <c r="AQ65" s="124"/>
      <c r="AR65" s="124"/>
    </row>
    <row r="66" spans="1:44" ht="15.75" customHeight="1" outlineLevel="1">
      <c r="A66" s="16"/>
      <c r="B66" s="60">
        <v>2</v>
      </c>
      <c r="C66" s="60"/>
      <c r="D66" s="60"/>
      <c r="E66" s="60"/>
      <c r="F66" s="60"/>
      <c r="G66" s="125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16"/>
      <c r="U66" s="16"/>
      <c r="V66" s="124"/>
      <c r="W66" s="124"/>
      <c r="X66" s="124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24"/>
      <c r="AN66" s="124"/>
      <c r="AO66" s="124"/>
      <c r="AP66" s="124"/>
      <c r="AQ66" s="124"/>
      <c r="AR66" s="124"/>
    </row>
    <row r="67" spans="1:44" ht="15.75" customHeight="1" outlineLevel="1">
      <c r="A67" s="16"/>
      <c r="B67" s="60">
        <v>3</v>
      </c>
      <c r="C67" s="60"/>
      <c r="D67" s="60"/>
      <c r="E67" s="60"/>
      <c r="F67" s="60"/>
      <c r="G67" s="125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16"/>
      <c r="U67" s="16"/>
      <c r="V67" s="124"/>
      <c r="W67" s="124"/>
      <c r="X67" s="124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24"/>
      <c r="AN67" s="124"/>
      <c r="AO67" s="124"/>
      <c r="AP67" s="124"/>
      <c r="AQ67" s="124"/>
      <c r="AR67" s="124"/>
    </row>
    <row r="68" spans="1:44" ht="15.75" customHeight="1" outlineLevel="1">
      <c r="A68" s="16"/>
      <c r="B68" s="60" t="s">
        <v>222</v>
      </c>
      <c r="C68" s="60"/>
      <c r="D68" s="60"/>
      <c r="E68" s="60"/>
      <c r="F68" s="60"/>
      <c r="G68" s="125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16"/>
      <c r="U68" s="16"/>
      <c r="V68" s="124"/>
      <c r="W68" s="124"/>
      <c r="X68" s="124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24"/>
      <c r="AN68" s="124"/>
      <c r="AO68" s="124"/>
      <c r="AP68" s="124"/>
      <c r="AQ68" s="124"/>
      <c r="AR68" s="124"/>
    </row>
    <row r="69" spans="1:44" ht="15.75" customHeight="1" outlineLevel="1">
      <c r="A69" s="16"/>
      <c r="B69" s="16"/>
      <c r="C69" s="218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24"/>
      <c r="AN69" s="124"/>
      <c r="AO69" s="124"/>
      <c r="AP69" s="124"/>
      <c r="AQ69" s="124"/>
      <c r="AR69" s="124"/>
    </row>
    <row r="70" spans="1:44" ht="15.75" customHeight="1" outlineLevel="1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24"/>
      <c r="AN70" s="124"/>
      <c r="AO70" s="124"/>
      <c r="AP70" s="124"/>
      <c r="AQ70" s="124"/>
      <c r="AR70" s="124"/>
    </row>
    <row r="71" spans="1:44" ht="15.75" customHeight="1" outlineLevel="1">
      <c r="A71" s="164" t="s">
        <v>272</v>
      </c>
      <c r="B71" s="15" t="s">
        <v>641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24"/>
      <c r="AN71" s="124"/>
      <c r="AO71" s="124"/>
      <c r="AP71" s="124"/>
      <c r="AQ71" s="124"/>
      <c r="AR71" s="124"/>
    </row>
    <row r="72" spans="1:44" ht="37.5" customHeight="1" outlineLevel="1">
      <c r="A72" s="124"/>
      <c r="B72" s="60" t="s">
        <v>10</v>
      </c>
      <c r="C72" s="17" t="s">
        <v>12</v>
      </c>
      <c r="D72" s="60" t="s">
        <v>26</v>
      </c>
      <c r="E72" s="60" t="s">
        <v>642</v>
      </c>
      <c r="F72" s="60" t="s">
        <v>643</v>
      </c>
      <c r="G72" s="60" t="s">
        <v>644</v>
      </c>
      <c r="H72" s="60" t="s">
        <v>645</v>
      </c>
      <c r="I72" s="60" t="s">
        <v>646</v>
      </c>
      <c r="J72" s="60" t="s">
        <v>647</v>
      </c>
      <c r="K72" s="124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24"/>
      <c r="AN72" s="124"/>
      <c r="AO72" s="124"/>
      <c r="AP72" s="124"/>
      <c r="AQ72" s="124"/>
      <c r="AR72" s="124"/>
    </row>
    <row r="73" spans="1:44" ht="15.75" customHeight="1" outlineLevel="1">
      <c r="A73" s="124"/>
      <c r="B73" s="60"/>
      <c r="C73" s="239" t="s">
        <v>1658</v>
      </c>
      <c r="D73" s="60"/>
      <c r="E73" s="60"/>
      <c r="F73" s="125"/>
      <c r="G73" s="125"/>
      <c r="H73" s="125"/>
      <c r="I73" s="60"/>
      <c r="J73" s="60"/>
      <c r="K73" s="124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24"/>
      <c r="AN73" s="124"/>
      <c r="AO73" s="124"/>
      <c r="AP73" s="124"/>
      <c r="AQ73" s="124"/>
      <c r="AR73" s="124"/>
    </row>
    <row r="74" spans="1:44" ht="25.5" outlineLevel="1">
      <c r="A74" s="16"/>
      <c r="B74" s="60">
        <v>1</v>
      </c>
      <c r="C74" s="19" t="s">
        <v>648</v>
      </c>
      <c r="D74" s="60" t="s">
        <v>649</v>
      </c>
      <c r="E74" s="240">
        <v>178</v>
      </c>
      <c r="F74" s="240">
        <v>139</v>
      </c>
      <c r="G74" s="240">
        <v>1</v>
      </c>
      <c r="H74" s="240">
        <v>38</v>
      </c>
      <c r="I74" s="240">
        <v>34</v>
      </c>
      <c r="J74" s="240">
        <v>16</v>
      </c>
      <c r="K74" s="124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24"/>
      <c r="AN74" s="124"/>
      <c r="AO74" s="124"/>
      <c r="AP74" s="124"/>
      <c r="AQ74" s="124"/>
      <c r="AR74" s="124"/>
    </row>
    <row r="75" spans="1:44" ht="25.5" outlineLevel="1">
      <c r="A75" s="16"/>
      <c r="B75" s="60">
        <v>2</v>
      </c>
      <c r="C75" s="19" t="s">
        <v>650</v>
      </c>
      <c r="D75" s="60" t="s">
        <v>32</v>
      </c>
      <c r="E75" s="240">
        <v>0</v>
      </c>
      <c r="F75" s="240">
        <v>0</v>
      </c>
      <c r="G75" s="240">
        <v>0</v>
      </c>
      <c r="H75" s="240">
        <v>9</v>
      </c>
      <c r="I75" s="240">
        <v>0</v>
      </c>
      <c r="J75" s="240">
        <v>0</v>
      </c>
      <c r="K75" s="124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24"/>
      <c r="AN75" s="124"/>
      <c r="AO75" s="124"/>
      <c r="AP75" s="124"/>
      <c r="AQ75" s="124"/>
      <c r="AR75" s="124"/>
    </row>
    <row r="76" spans="1:44" outlineLevel="1">
      <c r="A76" s="16"/>
      <c r="B76" s="60">
        <v>3</v>
      </c>
      <c r="C76" s="19" t="s">
        <v>109</v>
      </c>
      <c r="D76" s="60" t="s">
        <v>108</v>
      </c>
      <c r="E76" s="241">
        <v>580.98</v>
      </c>
      <c r="F76" s="241">
        <v>573.69000000000005</v>
      </c>
      <c r="G76" s="241">
        <v>4.34</v>
      </c>
      <c r="H76" s="242">
        <v>4.0199999999999996</v>
      </c>
      <c r="I76" s="242">
        <v>65.349999999999994</v>
      </c>
      <c r="J76" s="242">
        <v>4.68</v>
      </c>
      <c r="K76" s="124">
        <f>(I107/0.86)/E76</f>
        <v>150.72127527905937</v>
      </c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24"/>
      <c r="AN76" s="124"/>
      <c r="AO76" s="124"/>
      <c r="AP76" s="124"/>
      <c r="AQ76" s="124"/>
      <c r="AR76" s="124"/>
    </row>
    <row r="77" spans="1:44" outlineLevel="1">
      <c r="A77" s="16"/>
      <c r="B77" s="60">
        <v>4</v>
      </c>
      <c r="C77" s="19" t="s">
        <v>110</v>
      </c>
      <c r="D77" s="60" t="s">
        <v>111</v>
      </c>
      <c r="E77" s="242"/>
      <c r="F77" s="242"/>
      <c r="G77" s="242"/>
      <c r="H77" s="242"/>
      <c r="I77" s="242"/>
      <c r="J77" s="242"/>
      <c r="K77" s="124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24"/>
      <c r="AN77" s="124"/>
      <c r="AO77" s="124"/>
      <c r="AP77" s="124"/>
      <c r="AQ77" s="124"/>
      <c r="AR77" s="124"/>
    </row>
    <row r="78" spans="1:44" ht="21.75" customHeight="1" outlineLevel="1">
      <c r="A78" s="16"/>
      <c r="B78" s="60">
        <v>5</v>
      </c>
      <c r="C78" s="19" t="s">
        <v>651</v>
      </c>
      <c r="D78" s="60" t="s">
        <v>649</v>
      </c>
      <c r="E78" s="240">
        <f>E74</f>
        <v>178</v>
      </c>
      <c r="F78" s="240">
        <f>F74</f>
        <v>139</v>
      </c>
      <c r="G78" s="240">
        <v>1</v>
      </c>
      <c r="H78" s="240">
        <f>H74</f>
        <v>38</v>
      </c>
      <c r="I78" s="240">
        <f>I74</f>
        <v>34</v>
      </c>
      <c r="J78" s="240">
        <v>16</v>
      </c>
      <c r="K78" s="124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24"/>
      <c r="AN78" s="124"/>
      <c r="AO78" s="124"/>
      <c r="AP78" s="124"/>
      <c r="AQ78" s="124"/>
      <c r="AR78" s="124"/>
    </row>
    <row r="79" spans="1:44" ht="44.25" customHeight="1" outlineLevel="1">
      <c r="A79" s="16"/>
      <c r="B79" s="60">
        <v>6</v>
      </c>
      <c r="C79" s="19" t="s">
        <v>652</v>
      </c>
      <c r="D79" s="60" t="s">
        <v>649</v>
      </c>
      <c r="E79" s="240">
        <v>128</v>
      </c>
      <c r="F79" s="240">
        <v>127</v>
      </c>
      <c r="G79" s="240">
        <v>0</v>
      </c>
      <c r="H79" s="240">
        <v>1</v>
      </c>
      <c r="I79" s="240">
        <v>29</v>
      </c>
      <c r="J79" s="240">
        <v>7</v>
      </c>
      <c r="K79" s="124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24"/>
      <c r="AN79" s="124"/>
      <c r="AO79" s="124"/>
      <c r="AP79" s="124"/>
      <c r="AQ79" s="124"/>
      <c r="AR79" s="124"/>
    </row>
    <row r="80" spans="1:44" ht="44.25" customHeight="1" outlineLevel="1">
      <c r="A80" s="16"/>
      <c r="B80" s="60">
        <v>7</v>
      </c>
      <c r="C80" s="19" t="s">
        <v>653</v>
      </c>
      <c r="D80" s="60" t="s">
        <v>108</v>
      </c>
      <c r="E80" s="242">
        <v>570.51</v>
      </c>
      <c r="F80" s="242">
        <v>570.38</v>
      </c>
      <c r="G80" s="242">
        <v>0</v>
      </c>
      <c r="H80" s="241">
        <v>0.125</v>
      </c>
      <c r="I80" s="242">
        <v>64.53</v>
      </c>
      <c r="J80" s="242">
        <v>3.69</v>
      </c>
      <c r="K80" s="124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24"/>
      <c r="AN80" s="124"/>
      <c r="AO80" s="124"/>
      <c r="AP80" s="124"/>
      <c r="AQ80" s="124"/>
      <c r="AR80" s="124"/>
    </row>
    <row r="81" spans="1:44" ht="44.25" customHeight="1" outlineLevel="1">
      <c r="A81" s="16"/>
      <c r="B81" s="60">
        <v>8</v>
      </c>
      <c r="C81" s="19" t="s">
        <v>654</v>
      </c>
      <c r="D81" s="60" t="s">
        <v>649</v>
      </c>
      <c r="E81" s="240">
        <v>0</v>
      </c>
      <c r="F81" s="240">
        <v>0</v>
      </c>
      <c r="G81" s="240">
        <v>0</v>
      </c>
      <c r="H81" s="240">
        <v>0</v>
      </c>
      <c r="I81" s="240">
        <v>0</v>
      </c>
      <c r="J81" s="240">
        <v>0</v>
      </c>
      <c r="K81" s="124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24"/>
      <c r="AN81" s="124"/>
      <c r="AO81" s="124"/>
      <c r="AP81" s="124"/>
      <c r="AQ81" s="124"/>
      <c r="AR81" s="124"/>
    </row>
    <row r="82" spans="1:44" ht="44.25" customHeight="1" outlineLevel="1">
      <c r="A82" s="16"/>
      <c r="B82" s="60">
        <v>9</v>
      </c>
      <c r="C82" s="19" t="s">
        <v>655</v>
      </c>
      <c r="D82" s="60" t="s">
        <v>108</v>
      </c>
      <c r="E82" s="242">
        <v>0</v>
      </c>
      <c r="F82" s="242">
        <v>0</v>
      </c>
      <c r="G82" s="242">
        <v>0</v>
      </c>
      <c r="H82" s="242">
        <v>0</v>
      </c>
      <c r="I82" s="242">
        <v>0</v>
      </c>
      <c r="J82" s="242">
        <v>0</v>
      </c>
      <c r="K82" s="124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24"/>
      <c r="AN82" s="124"/>
      <c r="AO82" s="124"/>
      <c r="AP82" s="124"/>
      <c r="AQ82" s="124"/>
      <c r="AR82" s="124"/>
    </row>
    <row r="83" spans="1:44" ht="44.25" customHeight="1" outlineLevel="1">
      <c r="A83" s="16"/>
      <c r="B83" s="60">
        <v>10</v>
      </c>
      <c r="C83" s="19" t="s">
        <v>656</v>
      </c>
      <c r="D83" s="60" t="s">
        <v>649</v>
      </c>
      <c r="E83" s="240">
        <v>0</v>
      </c>
      <c r="F83" s="240">
        <v>2</v>
      </c>
      <c r="G83" s="240">
        <v>0</v>
      </c>
      <c r="H83" s="240">
        <v>0</v>
      </c>
      <c r="I83" s="240">
        <v>0</v>
      </c>
      <c r="J83" s="240">
        <v>0</v>
      </c>
      <c r="K83" s="124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24"/>
      <c r="AN83" s="124"/>
      <c r="AO83" s="124"/>
      <c r="AP83" s="124"/>
      <c r="AQ83" s="124"/>
      <c r="AR83" s="124"/>
    </row>
    <row r="84" spans="1:44" ht="44.25" customHeight="1" outlineLevel="1">
      <c r="A84" s="16"/>
      <c r="B84" s="60">
        <v>11</v>
      </c>
      <c r="C84" s="19" t="s">
        <v>657</v>
      </c>
      <c r="D84" s="60" t="s">
        <v>108</v>
      </c>
      <c r="E84" s="242">
        <v>0</v>
      </c>
      <c r="F84" s="242">
        <v>11.21</v>
      </c>
      <c r="G84" s="242">
        <v>0</v>
      </c>
      <c r="H84" s="242">
        <v>0</v>
      </c>
      <c r="I84" s="242">
        <v>0</v>
      </c>
      <c r="J84" s="242">
        <v>0</v>
      </c>
      <c r="K84" s="124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24"/>
      <c r="AN84" s="124"/>
      <c r="AO84" s="124"/>
      <c r="AP84" s="124"/>
      <c r="AQ84" s="124"/>
      <c r="AR84" s="124"/>
    </row>
    <row r="85" spans="1:44" ht="39" customHeight="1" outlineLevel="1">
      <c r="A85" s="16"/>
      <c r="B85" s="60">
        <v>12</v>
      </c>
      <c r="C85" s="19" t="s">
        <v>658</v>
      </c>
      <c r="D85" s="60" t="s">
        <v>649</v>
      </c>
      <c r="E85" s="240">
        <v>0</v>
      </c>
      <c r="F85" s="240">
        <v>0</v>
      </c>
      <c r="G85" s="240">
        <v>0</v>
      </c>
      <c r="H85" s="240">
        <v>0</v>
      </c>
      <c r="I85" s="240">
        <v>7</v>
      </c>
      <c r="J85" s="240">
        <v>0</v>
      </c>
      <c r="K85" s="124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24"/>
      <c r="AN85" s="124"/>
      <c r="AO85" s="124"/>
      <c r="AP85" s="124"/>
      <c r="AQ85" s="124"/>
      <c r="AR85" s="124"/>
    </row>
    <row r="86" spans="1:44" ht="44.25" customHeight="1" outlineLevel="1">
      <c r="A86" s="16"/>
      <c r="B86" s="60">
        <v>13</v>
      </c>
      <c r="C86" s="19" t="s">
        <v>659</v>
      </c>
      <c r="D86" s="60" t="s">
        <v>108</v>
      </c>
      <c r="E86" s="242">
        <v>0</v>
      </c>
      <c r="F86" s="242">
        <v>0</v>
      </c>
      <c r="G86" s="242">
        <v>0</v>
      </c>
      <c r="H86" s="242">
        <v>0</v>
      </c>
      <c r="I86" s="242">
        <v>27.1</v>
      </c>
      <c r="J86" s="242">
        <v>0</v>
      </c>
      <c r="K86" s="124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24"/>
      <c r="AN86" s="124"/>
      <c r="AO86" s="124"/>
      <c r="AP86" s="124"/>
      <c r="AQ86" s="124"/>
      <c r="AR86" s="124"/>
    </row>
    <row r="87" spans="1:44" ht="19.5" customHeight="1" outlineLevel="1">
      <c r="A87" s="16"/>
      <c r="B87" s="60">
        <v>14</v>
      </c>
      <c r="C87" s="19" t="s">
        <v>660</v>
      </c>
      <c r="D87" s="60" t="s">
        <v>661</v>
      </c>
      <c r="E87" s="242">
        <v>33.332059999999998</v>
      </c>
      <c r="F87" s="242">
        <v>32.778750000000002</v>
      </c>
      <c r="G87" s="242">
        <v>2.9989999999999999E-2</v>
      </c>
      <c r="H87" s="242">
        <v>0.52332000000000001</v>
      </c>
      <c r="I87" s="242">
        <v>5.8055300000000001</v>
      </c>
      <c r="J87" s="242">
        <v>0.48372999999999999</v>
      </c>
      <c r="K87" s="124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24"/>
      <c r="AN87" s="124"/>
      <c r="AO87" s="124"/>
      <c r="AP87" s="124"/>
      <c r="AQ87" s="124"/>
      <c r="AR87" s="124"/>
    </row>
    <row r="88" spans="1:44" ht="19.5" customHeight="1" outlineLevel="1">
      <c r="A88" s="16"/>
      <c r="B88" s="60">
        <v>15</v>
      </c>
      <c r="C88" s="19" t="s">
        <v>662</v>
      </c>
      <c r="D88" s="60" t="s">
        <v>661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124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24"/>
      <c r="AN88" s="124"/>
      <c r="AO88" s="124"/>
      <c r="AP88" s="124"/>
      <c r="AQ88" s="124"/>
      <c r="AR88" s="124"/>
    </row>
    <row r="89" spans="1:44" ht="15.75" customHeight="1" outlineLevel="1">
      <c r="A89" s="16"/>
      <c r="B89" s="16"/>
      <c r="C89" s="21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24"/>
      <c r="AN89" s="124"/>
      <c r="AO89" s="124"/>
      <c r="AP89" s="124"/>
      <c r="AQ89" s="124"/>
      <c r="AR89" s="124"/>
    </row>
    <row r="90" spans="1:44" ht="15.75" customHeight="1" outlineLevel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24"/>
      <c r="AN90" s="124"/>
      <c r="AO90" s="124"/>
      <c r="AP90" s="124"/>
      <c r="AQ90" s="124"/>
      <c r="AR90" s="124"/>
    </row>
    <row r="91" spans="1:44" ht="15.75" customHeight="1" outlineLevel="1">
      <c r="A91" s="164" t="s">
        <v>276</v>
      </c>
      <c r="B91" s="15" t="s">
        <v>663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24"/>
      <c r="AN91" s="124"/>
      <c r="AO91" s="124"/>
      <c r="AP91" s="124"/>
      <c r="AQ91" s="124"/>
      <c r="AR91" s="124"/>
    </row>
    <row r="92" spans="1:44" ht="76.5" outlineLevel="1">
      <c r="A92" s="16"/>
      <c r="B92" s="60" t="s">
        <v>10</v>
      </c>
      <c r="C92" s="60" t="s">
        <v>664</v>
      </c>
      <c r="D92" s="60" t="s">
        <v>665</v>
      </c>
      <c r="E92" s="60" t="s">
        <v>666</v>
      </c>
      <c r="F92" s="60" t="s">
        <v>667</v>
      </c>
      <c r="G92" s="60" t="s">
        <v>668</v>
      </c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24"/>
      <c r="AN92" s="124"/>
      <c r="AO92" s="124"/>
      <c r="AP92" s="124"/>
      <c r="AQ92" s="124"/>
      <c r="AR92" s="124"/>
    </row>
    <row r="93" spans="1:44" ht="15.75" customHeight="1" outlineLevel="1">
      <c r="A93" s="16"/>
      <c r="B93" s="60"/>
      <c r="C93" s="239" t="s">
        <v>587</v>
      </c>
      <c r="D93" s="60"/>
      <c r="E93" s="60"/>
      <c r="F93" s="60"/>
      <c r="G93" s="60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24"/>
      <c r="AN93" s="124"/>
      <c r="AO93" s="124"/>
      <c r="AP93" s="124"/>
      <c r="AQ93" s="124"/>
      <c r="AR93" s="124"/>
    </row>
    <row r="94" spans="1:44" ht="15.75" customHeight="1" outlineLevel="1">
      <c r="A94" s="16"/>
      <c r="B94" s="18">
        <v>1</v>
      </c>
      <c r="C94" s="60" t="s">
        <v>669</v>
      </c>
      <c r="D94" s="244">
        <v>42657</v>
      </c>
      <c r="E94" s="245">
        <v>42825</v>
      </c>
      <c r="F94" s="60">
        <v>169</v>
      </c>
      <c r="G94" s="37">
        <v>-0.8</v>
      </c>
      <c r="H94" s="24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24"/>
      <c r="AN94" s="124"/>
      <c r="AO94" s="124"/>
      <c r="AP94" s="124"/>
      <c r="AQ94" s="124"/>
      <c r="AR94" s="124"/>
    </row>
    <row r="95" spans="1:44" ht="15.75" customHeight="1" outlineLevel="1">
      <c r="A95" s="16"/>
      <c r="B95" s="18">
        <v>2</v>
      </c>
      <c r="C95" s="60" t="s">
        <v>670</v>
      </c>
      <c r="D95" s="244">
        <v>43024</v>
      </c>
      <c r="E95" s="245">
        <v>43196</v>
      </c>
      <c r="F95" s="60">
        <v>173</v>
      </c>
      <c r="G95" s="37">
        <v>1.5</v>
      </c>
      <c r="H95" s="24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24"/>
      <c r="AN95" s="124"/>
      <c r="AO95" s="124"/>
      <c r="AP95" s="124"/>
      <c r="AQ95" s="124"/>
      <c r="AR95" s="124"/>
    </row>
    <row r="96" spans="1:44" ht="15.75" customHeight="1" outlineLevel="1">
      <c r="A96" s="16"/>
      <c r="B96" s="18">
        <v>3</v>
      </c>
      <c r="C96" s="60" t="s">
        <v>671</v>
      </c>
      <c r="D96" s="244">
        <v>43398</v>
      </c>
      <c r="E96" s="245">
        <v>43563</v>
      </c>
      <c r="F96" s="60">
        <v>166</v>
      </c>
      <c r="G96" s="37">
        <v>1.6</v>
      </c>
      <c r="H96" s="24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24"/>
      <c r="AN96" s="124"/>
      <c r="AO96" s="124"/>
      <c r="AP96" s="124"/>
      <c r="AQ96" s="124"/>
      <c r="AR96" s="124"/>
    </row>
    <row r="97" spans="1:44" ht="15.75" customHeight="1" outlineLevel="1">
      <c r="A97" s="16"/>
      <c r="B97" s="18">
        <v>4</v>
      </c>
      <c r="C97" s="60" t="s">
        <v>672</v>
      </c>
      <c r="D97" s="244">
        <v>43766</v>
      </c>
      <c r="E97" s="245">
        <v>43927</v>
      </c>
      <c r="F97" s="60">
        <v>162</v>
      </c>
      <c r="G97" s="60">
        <v>3.2</v>
      </c>
      <c r="H97" s="24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24"/>
      <c r="AN97" s="124"/>
      <c r="AO97" s="124"/>
      <c r="AP97" s="124"/>
      <c r="AQ97" s="124"/>
      <c r="AR97" s="124"/>
    </row>
    <row r="98" spans="1:44" ht="15.75" customHeight="1" outlineLevel="1">
      <c r="A98" s="16"/>
      <c r="B98" s="18">
        <v>5</v>
      </c>
      <c r="C98" s="60" t="s">
        <v>673</v>
      </c>
      <c r="D98" s="245">
        <v>44140</v>
      </c>
      <c r="E98" s="245">
        <v>44294</v>
      </c>
      <c r="F98" s="60">
        <v>155</v>
      </c>
      <c r="G98" s="60">
        <v>0.3</v>
      </c>
      <c r="H98" s="24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24"/>
      <c r="AN98" s="124"/>
      <c r="AO98" s="124"/>
      <c r="AP98" s="124"/>
      <c r="AQ98" s="124"/>
      <c r="AR98" s="124"/>
    </row>
    <row r="99" spans="1:44" ht="15.75" customHeight="1" outlineLevel="1">
      <c r="A99" s="16"/>
      <c r="B99" s="18">
        <v>6</v>
      </c>
      <c r="C99" s="60" t="s">
        <v>674</v>
      </c>
      <c r="D99" s="244">
        <v>44495</v>
      </c>
      <c r="E99" s="245">
        <v>44651</v>
      </c>
      <c r="F99" s="60">
        <v>157</v>
      </c>
      <c r="G99" s="60">
        <v>1.1000000000000001</v>
      </c>
      <c r="H99" s="24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24"/>
      <c r="AN99" s="124"/>
      <c r="AO99" s="124"/>
      <c r="AP99" s="124"/>
      <c r="AQ99" s="124"/>
      <c r="AR99" s="124"/>
    </row>
    <row r="100" spans="1:44" ht="15.75" customHeight="1" outlineLevel="1">
      <c r="A100" s="16"/>
      <c r="B100" s="18">
        <v>7</v>
      </c>
      <c r="C100" s="60" t="s">
        <v>675</v>
      </c>
      <c r="D100" s="245">
        <v>44866</v>
      </c>
      <c r="E100" s="245">
        <v>45016</v>
      </c>
      <c r="F100" s="60">
        <v>151</v>
      </c>
      <c r="G100" s="60">
        <v>0.6</v>
      </c>
      <c r="H100" s="24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24"/>
      <c r="AN100" s="124"/>
      <c r="AO100" s="124"/>
      <c r="AP100" s="124"/>
      <c r="AQ100" s="124"/>
      <c r="AR100" s="124"/>
    </row>
    <row r="101" spans="1:44" ht="16.5" customHeight="1" outlineLevel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24"/>
      <c r="AN101" s="124"/>
      <c r="AO101" s="124"/>
      <c r="AP101" s="124"/>
      <c r="AQ101" s="124"/>
      <c r="AR101" s="124"/>
    </row>
    <row r="102" spans="1:44" ht="15.75" customHeight="1">
      <c r="A102" s="119" t="s">
        <v>94</v>
      </c>
      <c r="B102" s="119" t="s">
        <v>223</v>
      </c>
      <c r="C102" s="120" t="s">
        <v>224</v>
      </c>
      <c r="D102" s="121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4"/>
      <c r="AN102" s="124"/>
      <c r="AO102" s="124"/>
      <c r="AP102" s="124"/>
      <c r="AQ102" s="124"/>
      <c r="AR102" s="124"/>
    </row>
    <row r="103" spans="1:44" ht="15.75" customHeight="1" outlineLevel="1">
      <c r="A103" s="235"/>
      <c r="B103" s="235"/>
      <c r="C103" s="233"/>
      <c r="D103" s="164"/>
      <c r="E103" s="16"/>
      <c r="F103" s="16"/>
      <c r="G103" s="16"/>
      <c r="H103" s="16"/>
      <c r="I103" s="16"/>
      <c r="J103" s="16"/>
      <c r="K103" s="16"/>
      <c r="L103" s="16"/>
      <c r="M103" s="16"/>
      <c r="N103" s="478" t="e">
        <f>N106/O106</f>
        <v>#REF!</v>
      </c>
      <c r="O103" s="478" t="e">
        <f>O106/P106</f>
        <v>#REF!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24"/>
      <c r="AN103" s="124"/>
      <c r="AO103" s="124"/>
      <c r="AP103" s="124"/>
      <c r="AQ103" s="124"/>
      <c r="AR103" s="124"/>
    </row>
    <row r="104" spans="1:44" ht="16.5" customHeight="1" outlineLevel="1">
      <c r="A104" s="164" t="s">
        <v>282</v>
      </c>
      <c r="B104" s="15" t="s">
        <v>676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N104" s="410" t="s">
        <v>1544</v>
      </c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"/>
      <c r="AN104" s="1"/>
      <c r="AO104" s="1"/>
      <c r="AP104" s="1"/>
      <c r="AQ104" s="1"/>
      <c r="AR104" s="1"/>
    </row>
    <row r="105" spans="1:44" ht="15.75" customHeight="1" outlineLevel="1">
      <c r="A105" s="164"/>
      <c r="B105" s="60" t="s">
        <v>10</v>
      </c>
      <c r="C105" s="17" t="s">
        <v>12</v>
      </c>
      <c r="D105" s="60" t="s">
        <v>26</v>
      </c>
      <c r="E105" s="60">
        <v>2017</v>
      </c>
      <c r="F105" s="60">
        <v>2018</v>
      </c>
      <c r="G105" s="60">
        <v>2019</v>
      </c>
      <c r="H105" s="60">
        <v>2020</v>
      </c>
      <c r="I105" s="60">
        <v>2021</v>
      </c>
      <c r="J105" s="60">
        <v>2022</v>
      </c>
      <c r="K105" s="60">
        <v>2023</v>
      </c>
      <c r="L105" s="16"/>
      <c r="N105" s="411">
        <v>2017</v>
      </c>
      <c r="O105" s="411">
        <v>2018</v>
      </c>
      <c r="P105" s="411">
        <v>2019</v>
      </c>
      <c r="Q105" s="411">
        <v>2020</v>
      </c>
      <c r="R105" s="411">
        <v>2021</v>
      </c>
      <c r="S105" s="411">
        <v>2022</v>
      </c>
      <c r="T105" s="411">
        <v>2023</v>
      </c>
      <c r="U105" s="411">
        <v>2024</v>
      </c>
      <c r="V105" s="411">
        <v>2025</v>
      </c>
      <c r="W105" s="411">
        <v>2026</v>
      </c>
      <c r="X105" s="411">
        <v>2027</v>
      </c>
      <c r="Y105" s="411">
        <v>2028</v>
      </c>
      <c r="Z105" s="411">
        <v>2029</v>
      </c>
      <c r="AA105" s="411">
        <v>2030</v>
      </c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"/>
      <c r="AN105" s="1"/>
      <c r="AO105" s="1"/>
      <c r="AP105" s="1"/>
      <c r="AQ105" s="1"/>
      <c r="AR105" s="1"/>
    </row>
    <row r="106" spans="1:44" ht="15.75" customHeight="1" outlineLevel="1">
      <c r="A106" s="164"/>
      <c r="B106" s="60"/>
      <c r="C106" s="239" t="s">
        <v>587</v>
      </c>
      <c r="D106" s="60"/>
      <c r="E106" s="412" t="e">
        <f>#REF!*#REF!*0.86</f>
        <v>#REF!</v>
      </c>
      <c r="F106" s="412" t="e">
        <f>#REF!*#REF!*0.86</f>
        <v>#REF!</v>
      </c>
      <c r="G106" s="412" t="e">
        <f>#REF!*#REF!*0.86</f>
        <v>#REF!</v>
      </c>
      <c r="H106" s="412" t="e">
        <f>#REF!*#REF!*0.86</f>
        <v>#REF!</v>
      </c>
      <c r="I106" s="412" t="e">
        <f>#REF!*#REF!*0.86</f>
        <v>#REF!</v>
      </c>
      <c r="J106" s="412" t="e">
        <f>#REF!*#REF!*0.86</f>
        <v>#REF!</v>
      </c>
      <c r="K106" s="412" t="e">
        <f>#REF!*#REF!*0.86</f>
        <v>#REF!</v>
      </c>
      <c r="L106" s="16"/>
      <c r="M106" s="413" t="s">
        <v>1588</v>
      </c>
      <c r="N106" s="415" t="e">
        <f>E106/0.86</f>
        <v>#REF!</v>
      </c>
      <c r="O106" s="415" t="e">
        <f t="shared" ref="O106:T106" si="3">F106/0.86</f>
        <v>#REF!</v>
      </c>
      <c r="P106" s="415" t="e">
        <f t="shared" si="3"/>
        <v>#REF!</v>
      </c>
      <c r="Q106" s="415" t="e">
        <f t="shared" si="3"/>
        <v>#REF!</v>
      </c>
      <c r="R106" s="415" t="e">
        <f t="shared" si="3"/>
        <v>#REF!</v>
      </c>
      <c r="S106" s="415" t="e">
        <f t="shared" si="3"/>
        <v>#REF!</v>
      </c>
      <c r="T106" s="415" t="e">
        <f t="shared" si="3"/>
        <v>#REF!</v>
      </c>
      <c r="U106" s="415" t="e">
        <f>#REF!</f>
        <v>#REF!</v>
      </c>
      <c r="V106" s="415" t="e">
        <f>#REF!</f>
        <v>#REF!</v>
      </c>
      <c r="W106" s="415" t="e">
        <f>#REF!</f>
        <v>#REF!</v>
      </c>
      <c r="X106" s="415" t="e">
        <f>#REF!</f>
        <v>#REF!</v>
      </c>
      <c r="Y106" s="415" t="e">
        <f>#REF!</f>
        <v>#REF!</v>
      </c>
      <c r="Z106" s="415" t="e">
        <f>#REF!</f>
        <v>#REF!</v>
      </c>
      <c r="AA106" s="415" t="e">
        <f>#REF!</f>
        <v>#REF!</v>
      </c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"/>
      <c r="AN106" s="1"/>
      <c r="AO106" s="1"/>
      <c r="AP106" s="1"/>
      <c r="AQ106" s="1"/>
      <c r="AR106" s="1"/>
    </row>
    <row r="107" spans="1:44" ht="25.5" outlineLevel="1">
      <c r="A107" s="164"/>
      <c r="B107" s="60">
        <v>1</v>
      </c>
      <c r="C107" s="19" t="s">
        <v>677</v>
      </c>
      <c r="D107" s="60" t="s">
        <v>267</v>
      </c>
      <c r="E107" s="165">
        <v>71586.8</v>
      </c>
      <c r="F107" s="165">
        <v>80382.600000000006</v>
      </c>
      <c r="G107" s="165">
        <v>69168.2</v>
      </c>
      <c r="H107" s="165">
        <v>65600.2</v>
      </c>
      <c r="I107" s="165">
        <v>75306.8</v>
      </c>
      <c r="J107" s="165">
        <v>60804</v>
      </c>
      <c r="K107" s="165">
        <v>58230.2</v>
      </c>
      <c r="N107" s="482" t="e">
        <f>(N106-E107/0.86)/N106</f>
        <v>#REF!</v>
      </c>
      <c r="O107" s="482" t="e">
        <f t="shared" ref="O107:T107" si="4">(O106-F107/0.86)/O106</f>
        <v>#REF!</v>
      </c>
      <c r="P107" s="482" t="e">
        <f t="shared" si="4"/>
        <v>#REF!</v>
      </c>
      <c r="Q107" s="482" t="e">
        <f t="shared" si="4"/>
        <v>#REF!</v>
      </c>
      <c r="R107" s="482" t="e">
        <f t="shared" si="4"/>
        <v>#REF!</v>
      </c>
      <c r="S107" s="482" t="e">
        <f t="shared" si="4"/>
        <v>#REF!</v>
      </c>
      <c r="T107" s="482" t="e">
        <f t="shared" si="4"/>
        <v>#REF!</v>
      </c>
      <c r="U107" s="548" t="e">
        <f>AVERAGE(N107:T107)</f>
        <v>#REF!</v>
      </c>
      <c r="V107" s="548" t="e">
        <f>U107</f>
        <v>#REF!</v>
      </c>
      <c r="W107" s="548" t="e">
        <f t="shared" ref="W107:Z107" si="5">V107</f>
        <v>#REF!</v>
      </c>
      <c r="X107" s="548" t="e">
        <f t="shared" si="5"/>
        <v>#REF!</v>
      </c>
      <c r="Y107" s="548" t="e">
        <f t="shared" si="5"/>
        <v>#REF!</v>
      </c>
      <c r="Z107" s="548" t="e">
        <f t="shared" si="5"/>
        <v>#REF!</v>
      </c>
      <c r="AA107" s="548" t="e">
        <f>Z107</f>
        <v>#REF!</v>
      </c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"/>
      <c r="AN107" s="1"/>
      <c r="AO107" s="1"/>
      <c r="AP107" s="1"/>
      <c r="AQ107" s="1"/>
      <c r="AR107" s="1"/>
    </row>
    <row r="108" spans="1:44" ht="25.5" outlineLevel="1">
      <c r="A108" s="164"/>
      <c r="B108" s="60">
        <v>2</v>
      </c>
      <c r="C108" s="19" t="s">
        <v>678</v>
      </c>
      <c r="D108" s="60" t="s">
        <v>267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16"/>
      <c r="M108" s="413" t="s">
        <v>1589</v>
      </c>
      <c r="N108" s="250">
        <f t="shared" ref="N108:T108" si="6">E149</f>
        <v>1598.2249999999999</v>
      </c>
      <c r="O108" s="250">
        <f t="shared" si="6"/>
        <v>1496.981</v>
      </c>
      <c r="P108" s="250">
        <f t="shared" si="6"/>
        <v>1321.8690000000001</v>
      </c>
      <c r="Q108" s="250">
        <f t="shared" si="6"/>
        <v>1226.3610000000001</v>
      </c>
      <c r="R108" s="250">
        <f t="shared" si="6"/>
        <v>1414.8920000000001</v>
      </c>
      <c r="S108" s="250">
        <f t="shared" si="6"/>
        <v>1202.155</v>
      </c>
      <c r="T108" s="250">
        <f t="shared" si="6"/>
        <v>1235.3150000000001</v>
      </c>
      <c r="U108" s="250" t="e">
        <f t="shared" ref="U108:AA108" si="7">$N$110*U106</f>
        <v>#REF!</v>
      </c>
      <c r="V108" s="250" t="e">
        <f t="shared" si="7"/>
        <v>#REF!</v>
      </c>
      <c r="W108" s="250" t="e">
        <f t="shared" si="7"/>
        <v>#REF!</v>
      </c>
      <c r="X108" s="250" t="e">
        <f t="shared" si="7"/>
        <v>#REF!</v>
      </c>
      <c r="Y108" s="250" t="e">
        <f t="shared" si="7"/>
        <v>#REF!</v>
      </c>
      <c r="Z108" s="250" t="e">
        <f t="shared" si="7"/>
        <v>#REF!</v>
      </c>
      <c r="AA108" s="250" t="e">
        <f t="shared" si="7"/>
        <v>#REF!</v>
      </c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"/>
      <c r="AN108" s="1"/>
      <c r="AO108" s="1"/>
      <c r="AP108" s="1"/>
      <c r="AQ108" s="1"/>
      <c r="AR108" s="1"/>
    </row>
    <row r="109" spans="1:44" ht="25.5" outlineLevel="1">
      <c r="A109" s="164"/>
      <c r="B109" s="60">
        <v>3</v>
      </c>
      <c r="C109" s="19" t="s">
        <v>679</v>
      </c>
      <c r="D109" s="60" t="s">
        <v>267</v>
      </c>
      <c r="E109" s="60">
        <v>0</v>
      </c>
      <c r="F109" s="60">
        <v>0</v>
      </c>
      <c r="G109" s="60">
        <v>0</v>
      </c>
      <c r="H109" s="60">
        <v>0</v>
      </c>
      <c r="I109" s="60">
        <v>0</v>
      </c>
      <c r="J109" s="60">
        <v>0</v>
      </c>
      <c r="K109" s="60">
        <v>0</v>
      </c>
      <c r="L109" s="16"/>
      <c r="M109" s="414" t="s">
        <v>1590</v>
      </c>
      <c r="N109" s="416" t="e">
        <f t="shared" ref="N109:AA109" si="8">N108/N106</f>
        <v>#REF!</v>
      </c>
      <c r="O109" s="416" t="e">
        <f t="shared" si="8"/>
        <v>#REF!</v>
      </c>
      <c r="P109" s="416" t="e">
        <f t="shared" si="8"/>
        <v>#REF!</v>
      </c>
      <c r="Q109" s="416" t="e">
        <f t="shared" si="8"/>
        <v>#REF!</v>
      </c>
      <c r="R109" s="416" t="e">
        <f t="shared" si="8"/>
        <v>#REF!</v>
      </c>
      <c r="S109" s="416" t="e">
        <f t="shared" si="8"/>
        <v>#REF!</v>
      </c>
      <c r="T109" s="416" t="e">
        <f t="shared" si="8"/>
        <v>#REF!</v>
      </c>
      <c r="U109" s="417" t="e">
        <f t="shared" si="8"/>
        <v>#REF!</v>
      </c>
      <c r="V109" s="417" t="e">
        <f t="shared" si="8"/>
        <v>#REF!</v>
      </c>
      <c r="W109" s="417" t="e">
        <f t="shared" si="8"/>
        <v>#REF!</v>
      </c>
      <c r="X109" s="417" t="e">
        <f t="shared" si="8"/>
        <v>#REF!</v>
      </c>
      <c r="Y109" s="417" t="e">
        <f t="shared" si="8"/>
        <v>#REF!</v>
      </c>
      <c r="Z109" s="417" t="e">
        <f t="shared" si="8"/>
        <v>#REF!</v>
      </c>
      <c r="AA109" s="417" t="e">
        <f t="shared" si="8"/>
        <v>#REF!</v>
      </c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"/>
      <c r="AN109" s="1"/>
      <c r="AO109" s="1"/>
      <c r="AP109" s="1"/>
      <c r="AQ109" s="1"/>
      <c r="AR109" s="1"/>
    </row>
    <row r="110" spans="1:44" ht="38.25" outlineLevel="1">
      <c r="A110" s="164"/>
      <c r="B110" s="60">
        <v>4</v>
      </c>
      <c r="C110" s="19" t="s">
        <v>680</v>
      </c>
      <c r="D110" s="60" t="s">
        <v>267</v>
      </c>
      <c r="E110" s="60">
        <v>0</v>
      </c>
      <c r="F110" s="60">
        <v>0</v>
      </c>
      <c r="G110" s="60">
        <v>0</v>
      </c>
      <c r="H110" s="60"/>
      <c r="I110" s="60">
        <v>0</v>
      </c>
      <c r="J110" s="60">
        <v>0</v>
      </c>
      <c r="K110" s="60">
        <v>0</v>
      </c>
      <c r="L110" s="16"/>
      <c r="M110" s="16"/>
      <c r="N110" s="145" t="e">
        <f>AVERAGE(N109:T109)</f>
        <v>#REF!</v>
      </c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"/>
      <c r="AN110" s="1"/>
      <c r="AO110" s="1"/>
      <c r="AP110" s="1"/>
      <c r="AQ110" s="1"/>
      <c r="AR110" s="1"/>
    </row>
    <row r="111" spans="1:44" outlineLevel="1">
      <c r="A111" s="164"/>
      <c r="B111" s="60">
        <v>5</v>
      </c>
      <c r="C111" s="19" t="s">
        <v>681</v>
      </c>
      <c r="D111" s="60" t="s">
        <v>682</v>
      </c>
      <c r="E111" s="60">
        <v>154.71</v>
      </c>
      <c r="F111" s="60">
        <v>151.66999999999999</v>
      </c>
      <c r="G111" s="60">
        <v>157.97</v>
      </c>
      <c r="H111" s="60">
        <v>153.74</v>
      </c>
      <c r="I111" s="60">
        <v>155.16999999999999</v>
      </c>
      <c r="J111" s="60">
        <v>155.4</v>
      </c>
      <c r="K111" s="60">
        <v>159.6</v>
      </c>
      <c r="L111" s="16"/>
      <c r="M111" s="476" t="s">
        <v>1610</v>
      </c>
      <c r="N111" s="397" t="e">
        <f>Теплосервіс!E64*#REF!</f>
        <v>#REF!</v>
      </c>
      <c r="O111" s="16" t="e">
        <f>Теплосервіс!F64*#REF!</f>
        <v>#REF!</v>
      </c>
      <c r="P111" s="16" t="e">
        <f>Теплосервіс!G64*#REF!</f>
        <v>#REF!</v>
      </c>
      <c r="Q111" s="16" t="e">
        <f>Теплосервіс!H64*#REF!</f>
        <v>#REF!</v>
      </c>
      <c r="R111" s="16" t="e">
        <f>Теплосервіс!I64*#REF!</f>
        <v>#REF!</v>
      </c>
      <c r="S111" s="16" t="e">
        <f>Теплосервіс!J64*#REF!</f>
        <v>#REF!</v>
      </c>
      <c r="T111" s="16" t="e">
        <f>Теплосервіс!K64*#REF!</f>
        <v>#REF!</v>
      </c>
      <c r="U111" s="477" t="e">
        <f>#REF!</f>
        <v>#REF!</v>
      </c>
      <c r="V111" s="477" t="e">
        <f>#REF!</f>
        <v>#REF!</v>
      </c>
      <c r="W111" s="477" t="e">
        <f>#REF!</f>
        <v>#REF!</v>
      </c>
      <c r="X111" s="477" t="e">
        <f>#REF!</f>
        <v>#REF!</v>
      </c>
      <c r="Y111" s="477" t="e">
        <f>#REF!</f>
        <v>#REF!</v>
      </c>
      <c r="Z111" s="477" t="e">
        <f>#REF!</f>
        <v>#REF!</v>
      </c>
      <c r="AA111" s="477" t="e">
        <f>#REF!</f>
        <v>#REF!</v>
      </c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"/>
      <c r="AN111" s="1"/>
      <c r="AO111" s="1"/>
      <c r="AP111" s="1"/>
      <c r="AQ111" s="1"/>
      <c r="AR111" s="1"/>
    </row>
    <row r="112" spans="1:44" outlineLevel="1">
      <c r="A112" s="164"/>
      <c r="B112" s="60">
        <v>6</v>
      </c>
      <c r="C112" s="126" t="s">
        <v>683</v>
      </c>
      <c r="D112" s="60" t="s">
        <v>228</v>
      </c>
      <c r="E112" s="60">
        <v>0</v>
      </c>
      <c r="F112" s="60">
        <v>0</v>
      </c>
      <c r="G112" s="60">
        <v>0</v>
      </c>
      <c r="H112" s="60">
        <v>0</v>
      </c>
      <c r="I112" s="60">
        <v>0</v>
      </c>
      <c r="J112" s="60">
        <v>0</v>
      </c>
      <c r="K112" s="60">
        <v>0</v>
      </c>
      <c r="L112" s="16"/>
      <c r="M112" s="413" t="s">
        <v>1589</v>
      </c>
      <c r="N112" s="397">
        <f>Теплосервіс!E48</f>
        <v>42</v>
      </c>
      <c r="O112" s="397">
        <f>Теплосервіс!F48</f>
        <v>64</v>
      </c>
      <c r="P112" s="397">
        <f>Теплосервіс!G48</f>
        <v>56</v>
      </c>
      <c r="Q112" s="397">
        <f>Теплосервіс!H48</f>
        <v>67</v>
      </c>
      <c r="R112" s="397">
        <f>Теплосервіс!I48</f>
        <v>82</v>
      </c>
      <c r="S112" s="397">
        <f>Теплосервіс!J48</f>
        <v>75</v>
      </c>
      <c r="T112" s="397">
        <f>Теплосервіс!K48</f>
        <v>68</v>
      </c>
      <c r="U112" s="397" t="e">
        <f>U111*$N$114</f>
        <v>#REF!</v>
      </c>
      <c r="V112" s="397" t="e">
        <f t="shared" ref="V112:AA112" si="9">V111*$N$114</f>
        <v>#REF!</v>
      </c>
      <c r="W112" s="397" t="e">
        <f t="shared" si="9"/>
        <v>#REF!</v>
      </c>
      <c r="X112" s="397" t="e">
        <f t="shared" si="9"/>
        <v>#REF!</v>
      </c>
      <c r="Y112" s="397" t="e">
        <f t="shared" si="9"/>
        <v>#REF!</v>
      </c>
      <c r="Z112" s="397" t="e">
        <f t="shared" si="9"/>
        <v>#REF!</v>
      </c>
      <c r="AA112" s="397" t="e">
        <f t="shared" si="9"/>
        <v>#REF!</v>
      </c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"/>
      <c r="AN112" s="1"/>
      <c r="AO112" s="1"/>
      <c r="AP112" s="1"/>
      <c r="AQ112" s="1"/>
      <c r="AR112" s="1"/>
    </row>
    <row r="113" spans="1:44" ht="25.5" outlineLevel="1">
      <c r="A113" s="164"/>
      <c r="B113" s="60">
        <v>7</v>
      </c>
      <c r="C113" s="19" t="s">
        <v>684</v>
      </c>
      <c r="D113" s="60" t="s">
        <v>682</v>
      </c>
      <c r="E113" s="60">
        <v>0</v>
      </c>
      <c r="F113" s="60">
        <v>0</v>
      </c>
      <c r="G113" s="60">
        <v>0</v>
      </c>
      <c r="H113" s="60">
        <v>0</v>
      </c>
      <c r="I113" s="60">
        <v>0</v>
      </c>
      <c r="J113" s="60">
        <v>0</v>
      </c>
      <c r="K113" s="60">
        <v>0</v>
      </c>
      <c r="L113" s="16"/>
      <c r="M113" s="16"/>
      <c r="N113" s="145" t="e">
        <f>N112/N111</f>
        <v>#REF!</v>
      </c>
      <c r="O113" s="145" t="e">
        <f t="shared" ref="O113:T113" si="10">O112/O111</f>
        <v>#REF!</v>
      </c>
      <c r="P113" s="145" t="e">
        <f t="shared" si="10"/>
        <v>#REF!</v>
      </c>
      <c r="Q113" s="145" t="e">
        <f t="shared" si="10"/>
        <v>#REF!</v>
      </c>
      <c r="R113" s="145" t="e">
        <f t="shared" si="10"/>
        <v>#REF!</v>
      </c>
      <c r="S113" s="145" t="e">
        <f t="shared" si="10"/>
        <v>#REF!</v>
      </c>
      <c r="T113" s="145" t="e">
        <f t="shared" si="10"/>
        <v>#REF!</v>
      </c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"/>
      <c r="AN113" s="1"/>
      <c r="AO113" s="1"/>
      <c r="AP113" s="1"/>
      <c r="AQ113" s="1"/>
      <c r="AR113" s="1"/>
    </row>
    <row r="114" spans="1:44" outlineLevel="1">
      <c r="A114" s="164"/>
      <c r="B114" s="60">
        <v>8</v>
      </c>
      <c r="C114" s="19" t="s">
        <v>685</v>
      </c>
      <c r="D114" s="60" t="s">
        <v>267</v>
      </c>
      <c r="E114" s="165">
        <v>70418.5</v>
      </c>
      <c r="F114" s="165">
        <v>80171</v>
      </c>
      <c r="G114" s="165">
        <v>68975.3</v>
      </c>
      <c r="H114" s="165">
        <v>65418.5</v>
      </c>
      <c r="I114" s="165">
        <v>75102.100000000006</v>
      </c>
      <c r="J114" s="165">
        <v>60642.8</v>
      </c>
      <c r="K114" s="165">
        <v>58069.4</v>
      </c>
      <c r="L114" s="16"/>
      <c r="M114" s="16"/>
      <c r="N114" s="145" t="e">
        <f>AVERAGE(N113:T113)</f>
        <v>#REF!</v>
      </c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"/>
      <c r="AN114" s="1"/>
      <c r="AO114" s="1"/>
      <c r="AP114" s="1"/>
      <c r="AQ114" s="1"/>
      <c r="AR114" s="1"/>
    </row>
    <row r="115" spans="1:44" outlineLevel="1">
      <c r="A115" s="164"/>
      <c r="B115" s="60">
        <v>9</v>
      </c>
      <c r="C115" s="126" t="s">
        <v>686</v>
      </c>
      <c r="D115" s="60" t="s">
        <v>267</v>
      </c>
      <c r="E115" s="165">
        <v>8372.4</v>
      </c>
      <c r="F115" s="165">
        <v>9655.6</v>
      </c>
      <c r="G115" s="165">
        <v>8817.2999999999993</v>
      </c>
      <c r="H115" s="165">
        <v>9917.6</v>
      </c>
      <c r="I115" s="165">
        <v>9326.1</v>
      </c>
      <c r="J115" s="165">
        <v>8358.9</v>
      </c>
      <c r="K115" s="165">
        <v>9086.1</v>
      </c>
      <c r="L115" s="518" t="s">
        <v>1620</v>
      </c>
      <c r="M115" s="16"/>
      <c r="N115" s="518">
        <f>E115/E114</f>
        <v>0.11889489267735041</v>
      </c>
      <c r="O115" s="518">
        <f t="shared" ref="O115:T115" si="11">F115/F114</f>
        <v>0.12043756470544212</v>
      </c>
      <c r="P115" s="518">
        <f t="shared" si="11"/>
        <v>0.12783271692910358</v>
      </c>
      <c r="Q115" s="518">
        <f t="shared" si="11"/>
        <v>0.15160237547482747</v>
      </c>
      <c r="R115" s="518">
        <f t="shared" si="11"/>
        <v>0.12417895105463096</v>
      </c>
      <c r="S115" s="518">
        <f t="shared" si="11"/>
        <v>0.13783829242713067</v>
      </c>
      <c r="T115" s="518">
        <f t="shared" si="11"/>
        <v>0.15646967249532456</v>
      </c>
      <c r="U115" s="525">
        <f>T116</f>
        <v>0.13389349510911569</v>
      </c>
      <c r="V115" s="525">
        <f>U115</f>
        <v>0.13389349510911569</v>
      </c>
      <c r="W115" s="525">
        <f t="shared" ref="W115:AA115" si="12">V115</f>
        <v>0.13389349510911569</v>
      </c>
      <c r="X115" s="525">
        <f t="shared" si="12"/>
        <v>0.13389349510911569</v>
      </c>
      <c r="Y115" s="525">
        <f t="shared" si="12"/>
        <v>0.13389349510911569</v>
      </c>
      <c r="Z115" s="525">
        <f t="shared" si="12"/>
        <v>0.13389349510911569</v>
      </c>
      <c r="AA115" s="525">
        <f t="shared" si="12"/>
        <v>0.13389349510911569</v>
      </c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"/>
      <c r="AN115" s="1"/>
      <c r="AO115" s="1"/>
      <c r="AP115" s="1"/>
      <c r="AQ115" s="1"/>
      <c r="AR115" s="1"/>
    </row>
    <row r="116" spans="1:44" ht="25.5" outlineLevel="1">
      <c r="A116" s="164"/>
      <c r="B116" s="60">
        <v>10</v>
      </c>
      <c r="C116" s="19" t="s">
        <v>687</v>
      </c>
      <c r="D116" s="60" t="s">
        <v>267</v>
      </c>
      <c r="E116" s="165">
        <v>62046.1</v>
      </c>
      <c r="F116" s="165">
        <v>70515.399999999994</v>
      </c>
      <c r="G116" s="165">
        <v>60158</v>
      </c>
      <c r="H116" s="165">
        <v>55500.9</v>
      </c>
      <c r="I116" s="165">
        <v>65776</v>
      </c>
      <c r="J116" s="165">
        <v>52283.9</v>
      </c>
      <c r="K116" s="165">
        <v>48983.3</v>
      </c>
      <c r="L116" s="16"/>
      <c r="M116" s="16"/>
      <c r="N116" s="16"/>
      <c r="O116" s="16"/>
      <c r="P116" s="16"/>
      <c r="Q116" s="16"/>
      <c r="R116" s="16"/>
      <c r="S116" s="16"/>
      <c r="T116" s="525">
        <f>AVERAGE(N115:T115)</f>
        <v>0.13389349510911569</v>
      </c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"/>
      <c r="AN116" s="1"/>
      <c r="AO116" s="1"/>
      <c r="AP116" s="1"/>
      <c r="AQ116" s="1"/>
      <c r="AR116" s="1"/>
    </row>
    <row r="117" spans="1:44" outlineLevel="1">
      <c r="A117" s="164"/>
      <c r="B117" s="60">
        <v>11</v>
      </c>
      <c r="C117" s="126" t="s">
        <v>688</v>
      </c>
      <c r="D117" s="60" t="s">
        <v>267</v>
      </c>
      <c r="E117" s="219">
        <v>62046.1</v>
      </c>
      <c r="F117" s="219">
        <v>70515.399999999994</v>
      </c>
      <c r="G117" s="219">
        <v>60158</v>
      </c>
      <c r="H117" s="219">
        <v>55500.9</v>
      </c>
      <c r="I117" s="219">
        <v>65776</v>
      </c>
      <c r="J117" s="219">
        <v>52283.923999999999</v>
      </c>
      <c r="K117" s="219">
        <v>48983.237999999998</v>
      </c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"/>
      <c r="AN117" s="1"/>
      <c r="AO117" s="1"/>
      <c r="AP117" s="1"/>
      <c r="AQ117" s="1"/>
      <c r="AR117" s="1"/>
    </row>
    <row r="118" spans="1:44" outlineLevel="1">
      <c r="A118" s="164"/>
      <c r="B118" s="69" t="s">
        <v>689</v>
      </c>
      <c r="C118" s="247" t="s">
        <v>690</v>
      </c>
      <c r="D118" s="60" t="s">
        <v>267</v>
      </c>
      <c r="E118" s="219">
        <v>52662.745999999999</v>
      </c>
      <c r="F118" s="219">
        <v>60525.4</v>
      </c>
      <c r="G118" s="219">
        <v>51774.196000000004</v>
      </c>
      <c r="H118" s="219">
        <v>48022.682999999997</v>
      </c>
      <c r="I118" s="219">
        <v>57417.125999999997</v>
      </c>
      <c r="J118" s="219">
        <v>46019.014000000003</v>
      </c>
      <c r="K118" s="219">
        <v>43164.571000000004</v>
      </c>
      <c r="L118" s="16"/>
      <c r="M118" s="65"/>
      <c r="N118" s="16"/>
      <c r="O118" s="477"/>
      <c r="P118" s="519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"/>
      <c r="AN118" s="1"/>
      <c r="AO118" s="1"/>
      <c r="AP118" s="1"/>
      <c r="AQ118" s="1"/>
      <c r="AR118" s="1"/>
    </row>
    <row r="119" spans="1:44" outlineLevel="1">
      <c r="A119" s="164"/>
      <c r="B119" s="60"/>
      <c r="C119" s="216" t="s">
        <v>691</v>
      </c>
      <c r="D119" s="60" t="s">
        <v>267</v>
      </c>
      <c r="E119" s="219">
        <v>51291.097999999998</v>
      </c>
      <c r="F119" s="219">
        <v>59206.186999999998</v>
      </c>
      <c r="G119" s="219">
        <v>50515.739000000001</v>
      </c>
      <c r="H119" s="219">
        <v>46875.400999999998</v>
      </c>
      <c r="I119" s="219">
        <v>56097.599000000002</v>
      </c>
      <c r="J119" s="219">
        <v>44916.063000000002</v>
      </c>
      <c r="K119" s="537">
        <v>42335.233</v>
      </c>
      <c r="L119" s="540"/>
      <c r="M119" s="553"/>
      <c r="N119" s="540"/>
      <c r="O119" s="554"/>
      <c r="P119" s="519"/>
      <c r="Q119" s="540"/>
      <c r="R119" s="540"/>
      <c r="S119" s="540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"/>
      <c r="AN119" s="1"/>
      <c r="AO119" s="1"/>
      <c r="AP119" s="1"/>
      <c r="AQ119" s="1"/>
      <c r="AR119" s="1"/>
    </row>
    <row r="120" spans="1:44" outlineLevel="1">
      <c r="A120" s="164"/>
      <c r="B120" s="60"/>
      <c r="C120" s="216" t="s">
        <v>692</v>
      </c>
      <c r="D120" s="60" t="s">
        <v>267</v>
      </c>
      <c r="E120" s="219">
        <v>339.44600000000003</v>
      </c>
      <c r="F120" s="219">
        <v>362.66699999999997</v>
      </c>
      <c r="G120" s="219">
        <v>335.93099999999998</v>
      </c>
      <c r="H120" s="219">
        <v>323.61900000000003</v>
      </c>
      <c r="I120" s="219">
        <v>362.48599999999999</v>
      </c>
      <c r="J120" s="219">
        <v>292.553</v>
      </c>
      <c r="K120" s="537">
        <v>183.89</v>
      </c>
      <c r="L120" s="540"/>
      <c r="M120" s="540"/>
      <c r="N120" s="540"/>
      <c r="O120" s="554"/>
      <c r="P120" s="540"/>
      <c r="Q120" s="540"/>
      <c r="R120" s="540"/>
      <c r="S120" s="540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"/>
      <c r="AN120" s="1"/>
      <c r="AO120" s="1"/>
      <c r="AP120" s="1"/>
      <c r="AQ120" s="1"/>
      <c r="AR120" s="1"/>
    </row>
    <row r="121" spans="1:44" outlineLevel="1">
      <c r="A121" s="164"/>
      <c r="B121" s="60"/>
      <c r="C121" s="216" t="s">
        <v>693</v>
      </c>
      <c r="D121" s="60" t="s">
        <v>267</v>
      </c>
      <c r="E121" s="219">
        <v>1032.202</v>
      </c>
      <c r="F121" s="219">
        <v>956.54600000000005</v>
      </c>
      <c r="G121" s="219">
        <v>922.52599999999995</v>
      </c>
      <c r="H121" s="219">
        <v>823.66300000000001</v>
      </c>
      <c r="I121" s="219">
        <v>957.04100000000005</v>
      </c>
      <c r="J121" s="219">
        <v>810.39800000000002</v>
      </c>
      <c r="K121" s="537">
        <v>645.44799999999998</v>
      </c>
      <c r="L121" s="540"/>
      <c r="M121" s="540"/>
      <c r="N121" s="540"/>
      <c r="O121" s="540"/>
      <c r="P121" s="540"/>
      <c r="Q121" s="540"/>
      <c r="R121" s="540"/>
      <c r="S121" s="540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"/>
      <c r="AN121" s="1"/>
      <c r="AO121" s="1"/>
      <c r="AP121" s="1"/>
      <c r="AQ121" s="1"/>
      <c r="AR121" s="1"/>
    </row>
    <row r="122" spans="1:44" outlineLevel="1">
      <c r="A122" s="164"/>
      <c r="B122" s="69" t="s">
        <v>694</v>
      </c>
      <c r="C122" s="247" t="s">
        <v>695</v>
      </c>
      <c r="D122" s="60" t="s">
        <v>267</v>
      </c>
      <c r="E122" s="219">
        <v>8311.52</v>
      </c>
      <c r="F122" s="219">
        <v>8744.4359999999997</v>
      </c>
      <c r="G122" s="219">
        <v>7256.8720000000003</v>
      </c>
      <c r="H122" s="219">
        <v>6358.3980000000001</v>
      </c>
      <c r="I122" s="219">
        <v>7142.6409999999996</v>
      </c>
      <c r="J122" s="219">
        <v>5329.99</v>
      </c>
      <c r="K122" s="537">
        <v>4886.1989999999996</v>
      </c>
      <c r="L122" s="540"/>
      <c r="M122" s="540"/>
      <c r="N122" s="540"/>
      <c r="O122" s="540"/>
      <c r="P122" s="540"/>
      <c r="Q122" s="540"/>
      <c r="R122" s="540"/>
      <c r="S122" s="540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"/>
      <c r="AN122" s="1"/>
      <c r="AO122" s="1"/>
      <c r="AP122" s="1"/>
      <c r="AQ122" s="1"/>
      <c r="AR122" s="1"/>
    </row>
    <row r="123" spans="1:44" outlineLevel="1">
      <c r="A123" s="164"/>
      <c r="B123" s="69" t="s">
        <v>696</v>
      </c>
      <c r="C123" s="247" t="s">
        <v>697</v>
      </c>
      <c r="D123" s="60" t="s">
        <v>267</v>
      </c>
      <c r="E123" s="219">
        <v>1071.8340000000001</v>
      </c>
      <c r="F123" s="219">
        <v>1245.5640000000001</v>
      </c>
      <c r="G123" s="219">
        <v>1126.932</v>
      </c>
      <c r="H123" s="219">
        <v>1119.819</v>
      </c>
      <c r="I123" s="219">
        <v>1216.2329999999999</v>
      </c>
      <c r="J123" s="219">
        <v>934.92</v>
      </c>
      <c r="K123" s="537">
        <v>932.46799999999996</v>
      </c>
      <c r="L123" s="540"/>
      <c r="M123" s="540"/>
      <c r="N123" s="540"/>
      <c r="O123" s="540"/>
      <c r="P123" s="540"/>
      <c r="Q123" s="540"/>
      <c r="R123" s="540"/>
      <c r="S123" s="540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"/>
      <c r="AN123" s="1"/>
      <c r="AO123" s="1"/>
      <c r="AP123" s="1"/>
      <c r="AQ123" s="1"/>
      <c r="AR123" s="1"/>
    </row>
    <row r="124" spans="1:44" outlineLevel="1">
      <c r="A124" s="164"/>
      <c r="B124" s="60">
        <v>12</v>
      </c>
      <c r="C124" s="126" t="s">
        <v>698</v>
      </c>
      <c r="D124" s="60" t="s">
        <v>111</v>
      </c>
      <c r="E124" s="60">
        <v>0</v>
      </c>
      <c r="F124" s="60">
        <v>0</v>
      </c>
      <c r="G124" s="60">
        <v>0</v>
      </c>
      <c r="H124" s="60">
        <v>0</v>
      </c>
      <c r="I124" s="60">
        <v>0</v>
      </c>
      <c r="J124" s="60">
        <v>0</v>
      </c>
      <c r="K124" s="504">
        <v>0</v>
      </c>
      <c r="L124" s="540"/>
      <c r="M124" s="540"/>
      <c r="N124" s="540"/>
      <c r="O124" s="540"/>
      <c r="P124" s="540"/>
      <c r="Q124" s="540"/>
      <c r="R124" s="540"/>
      <c r="S124" s="540"/>
      <c r="T124" s="16"/>
      <c r="U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"/>
      <c r="AN124" s="1"/>
      <c r="AO124" s="1"/>
      <c r="AP124" s="1"/>
      <c r="AQ124" s="1"/>
      <c r="AR124" s="1"/>
    </row>
    <row r="125" spans="1:44" ht="30" outlineLevel="1">
      <c r="A125" s="164"/>
      <c r="B125" s="69" t="s">
        <v>699</v>
      </c>
      <c r="C125" s="247" t="s">
        <v>690</v>
      </c>
      <c r="D125" s="60" t="s">
        <v>111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504">
        <v>0</v>
      </c>
      <c r="L125" s="541"/>
      <c r="M125" s="526" t="s">
        <v>1621</v>
      </c>
      <c r="N125" s="514"/>
      <c r="O125" s="514"/>
      <c r="P125" s="527" t="e">
        <f>I135/R106</f>
        <v>#REF!</v>
      </c>
      <c r="Q125" s="514" t="s">
        <v>1622</v>
      </c>
      <c r="R125" s="601">
        <f>I135/I107</f>
        <v>1.8030244280728962E-2</v>
      </c>
      <c r="S125" s="540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"/>
      <c r="AN125" s="1"/>
      <c r="AO125" s="1"/>
      <c r="AP125" s="1"/>
      <c r="AQ125" s="1"/>
      <c r="AR125" s="1"/>
    </row>
    <row r="126" spans="1:44" ht="30" outlineLevel="1">
      <c r="A126" s="164"/>
      <c r="B126" s="60"/>
      <c r="C126" s="216" t="s">
        <v>691</v>
      </c>
      <c r="D126" s="60" t="s">
        <v>111</v>
      </c>
      <c r="E126" s="60">
        <v>0</v>
      </c>
      <c r="F126" s="60">
        <v>0</v>
      </c>
      <c r="G126" s="60">
        <v>0</v>
      </c>
      <c r="H126" s="60">
        <v>0</v>
      </c>
      <c r="I126" s="60">
        <v>0</v>
      </c>
      <c r="J126" s="60">
        <v>0</v>
      </c>
      <c r="K126" s="504">
        <v>0</v>
      </c>
      <c r="L126" s="541"/>
      <c r="M126" s="526" t="s">
        <v>1623</v>
      </c>
      <c r="N126" s="514"/>
      <c r="O126" s="514"/>
      <c r="P126" s="549">
        <f>I136/(I115/0.86)</f>
        <v>6.8238599200094361E-4</v>
      </c>
      <c r="Q126" s="514" t="s">
        <v>1622</v>
      </c>
      <c r="R126" s="602">
        <f>I136/I114</f>
        <v>9.8532531047733685E-5</v>
      </c>
      <c r="S126" s="540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"/>
      <c r="AN126" s="1"/>
      <c r="AO126" s="1"/>
      <c r="AP126" s="1"/>
      <c r="AQ126" s="1"/>
      <c r="AR126" s="1"/>
    </row>
    <row r="127" spans="1:44" outlineLevel="1">
      <c r="A127" s="164"/>
      <c r="B127" s="60"/>
      <c r="C127" s="216" t="s">
        <v>692</v>
      </c>
      <c r="D127" s="60" t="s">
        <v>111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504">
        <v>0</v>
      </c>
      <c r="L127" s="541"/>
      <c r="M127" s="514"/>
      <c r="N127" s="514"/>
      <c r="O127" s="514"/>
      <c r="P127" s="529"/>
      <c r="Q127" s="514"/>
      <c r="R127" s="540"/>
      <c r="S127" s="540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"/>
      <c r="AN127" s="1"/>
      <c r="AO127" s="1"/>
      <c r="AP127" s="1"/>
      <c r="AQ127" s="1"/>
      <c r="AR127" s="1"/>
    </row>
    <row r="128" spans="1:44" outlineLevel="1">
      <c r="A128" s="164"/>
      <c r="B128" s="60"/>
      <c r="C128" s="216" t="s">
        <v>693</v>
      </c>
      <c r="D128" s="60" t="s">
        <v>111</v>
      </c>
      <c r="E128" s="60">
        <v>0</v>
      </c>
      <c r="F128" s="60">
        <v>0</v>
      </c>
      <c r="G128" s="60">
        <v>0</v>
      </c>
      <c r="H128" s="60">
        <v>0</v>
      </c>
      <c r="I128" s="60">
        <v>0</v>
      </c>
      <c r="J128" s="60">
        <v>0</v>
      </c>
      <c r="K128" s="504">
        <v>0</v>
      </c>
      <c r="L128" s="541"/>
      <c r="M128" s="530" t="s">
        <v>1624</v>
      </c>
      <c r="N128" s="514"/>
      <c r="O128" s="514"/>
      <c r="P128" s="531" t="e">
        <f>P131*P125</f>
        <v>#REF!</v>
      </c>
      <c r="Q128" s="509" t="s">
        <v>1544</v>
      </c>
      <c r="R128" s="540"/>
      <c r="S128" s="540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"/>
      <c r="AN128" s="1"/>
      <c r="AO128" s="1"/>
      <c r="AP128" s="1"/>
      <c r="AQ128" s="1"/>
      <c r="AR128" s="1"/>
    </row>
    <row r="129" spans="1:44" outlineLevel="1">
      <c r="A129" s="164"/>
      <c r="B129" s="69" t="s">
        <v>700</v>
      </c>
      <c r="C129" s="247" t="s">
        <v>695</v>
      </c>
      <c r="D129" s="60" t="s">
        <v>111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504">
        <v>0</v>
      </c>
      <c r="L129" s="541"/>
      <c r="M129" s="530" t="s">
        <v>1625</v>
      </c>
      <c r="N129" s="514"/>
      <c r="O129" s="514"/>
      <c r="P129" s="531">
        <f>P132*P126</f>
        <v>7.4</v>
      </c>
      <c r="Q129" s="509" t="s">
        <v>1544</v>
      </c>
      <c r="R129" s="540"/>
      <c r="S129" s="540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"/>
      <c r="AN129" s="1"/>
      <c r="AO129" s="1"/>
      <c r="AP129" s="1"/>
      <c r="AQ129" s="1"/>
      <c r="AR129" s="1"/>
    </row>
    <row r="130" spans="1:44" outlineLevel="1">
      <c r="A130" s="164"/>
      <c r="B130" s="60">
        <v>13</v>
      </c>
      <c r="C130" s="126" t="s">
        <v>701</v>
      </c>
      <c r="D130" s="60"/>
      <c r="E130" s="165">
        <f>E107-E114</f>
        <v>1168.3000000000029</v>
      </c>
      <c r="F130" s="165">
        <f t="shared" ref="F130:K130" si="13">F107-F114</f>
        <v>211.60000000000582</v>
      </c>
      <c r="G130" s="165">
        <f t="shared" si="13"/>
        <v>192.89999999999418</v>
      </c>
      <c r="H130" s="165">
        <f t="shared" si="13"/>
        <v>181.69999999999709</v>
      </c>
      <c r="I130" s="165">
        <f t="shared" si="13"/>
        <v>204.69999999999709</v>
      </c>
      <c r="J130" s="165">
        <f t="shared" si="13"/>
        <v>161.19999999999709</v>
      </c>
      <c r="K130" s="538">
        <f t="shared" si="13"/>
        <v>160.79999999999563</v>
      </c>
      <c r="M130" s="547"/>
      <c r="N130" s="547"/>
      <c r="O130" s="547"/>
      <c r="P130" s="532" t="e">
        <f>P128+P129</f>
        <v>#REF!</v>
      </c>
      <c r="Q130" s="509"/>
      <c r="R130" s="545"/>
      <c r="S130" s="545"/>
      <c r="T130" s="519"/>
      <c r="U130" s="525"/>
      <c r="V130" s="525"/>
      <c r="W130" s="525"/>
      <c r="X130" s="525"/>
      <c r="Y130" s="525"/>
      <c r="Z130" s="525"/>
      <c r="AA130" s="525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"/>
      <c r="AN130" s="1"/>
      <c r="AO130" s="1"/>
      <c r="AP130" s="1"/>
      <c r="AQ130" s="1"/>
      <c r="AR130" s="1"/>
    </row>
    <row r="131" spans="1:44" outlineLevel="1">
      <c r="A131" s="164"/>
      <c r="B131" s="60">
        <v>14</v>
      </c>
      <c r="C131" s="126" t="s">
        <v>702</v>
      </c>
      <c r="D131" s="60" t="s">
        <v>661</v>
      </c>
      <c r="E131" s="248">
        <v>41.512999999999998</v>
      </c>
      <c r="F131" s="248">
        <v>41.320999999999998</v>
      </c>
      <c r="G131" s="248">
        <v>41.058999999999997</v>
      </c>
      <c r="H131" s="60">
        <v>40.765000000000001</v>
      </c>
      <c r="I131" s="60">
        <v>40.497</v>
      </c>
      <c r="J131" s="60">
        <v>40.594000000000001</v>
      </c>
      <c r="K131" s="504">
        <v>40.591999999999999</v>
      </c>
      <c r="L131" s="541"/>
      <c r="M131" s="526" t="s">
        <v>1629</v>
      </c>
      <c r="N131" s="509"/>
      <c r="O131" s="509"/>
      <c r="P131" s="533" t="e">
        <f>(I106-I114)/0.86</f>
        <v>#REF!</v>
      </c>
      <c r="Q131" s="509" t="s">
        <v>1544</v>
      </c>
      <c r="R131" s="540"/>
      <c r="S131" s="540"/>
      <c r="T131" s="525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"/>
      <c r="AN131" s="1"/>
      <c r="AO131" s="1"/>
      <c r="AP131" s="1"/>
      <c r="AQ131" s="1"/>
      <c r="AR131" s="1"/>
    </row>
    <row r="132" spans="1:44" outlineLevel="1">
      <c r="A132" s="164"/>
      <c r="B132" s="69" t="s">
        <v>703</v>
      </c>
      <c r="C132" s="249" t="s">
        <v>704</v>
      </c>
      <c r="D132" s="60" t="s">
        <v>661</v>
      </c>
      <c r="E132" s="248">
        <v>41.512999999999998</v>
      </c>
      <c r="F132" s="248">
        <v>41.320999999999998</v>
      </c>
      <c r="G132" s="248">
        <v>41.058999999999997</v>
      </c>
      <c r="H132" s="60">
        <v>40.765000000000001</v>
      </c>
      <c r="I132" s="60">
        <v>40.497</v>
      </c>
      <c r="J132" s="60">
        <v>40.594000000000001</v>
      </c>
      <c r="K132" s="504">
        <v>40.591999999999999</v>
      </c>
      <c r="L132" s="541"/>
      <c r="M132" s="526" t="s">
        <v>1627</v>
      </c>
      <c r="N132" s="509"/>
      <c r="O132" s="509"/>
      <c r="P132" s="533">
        <f>I115/0.86</f>
        <v>10844.302325581395</v>
      </c>
      <c r="Q132" s="509" t="s">
        <v>1544</v>
      </c>
      <c r="R132" s="540"/>
      <c r="S132" s="540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"/>
      <c r="AN132" s="1"/>
      <c r="AO132" s="1"/>
      <c r="AP132" s="1"/>
      <c r="AQ132" s="1"/>
      <c r="AR132" s="1"/>
    </row>
    <row r="133" spans="1:44" outlineLevel="1">
      <c r="A133" s="164"/>
      <c r="B133" s="69" t="s">
        <v>705</v>
      </c>
      <c r="C133" s="249" t="s">
        <v>706</v>
      </c>
      <c r="D133" s="60" t="s">
        <v>661</v>
      </c>
      <c r="E133" s="60">
        <v>0</v>
      </c>
      <c r="F133" s="60">
        <v>0</v>
      </c>
      <c r="G133" s="60">
        <v>0</v>
      </c>
      <c r="H133" s="60">
        <v>0</v>
      </c>
      <c r="I133" s="60">
        <v>0</v>
      </c>
      <c r="J133" s="60">
        <v>0</v>
      </c>
      <c r="K133" s="504">
        <v>0</v>
      </c>
      <c r="L133" s="518" t="s">
        <v>1628</v>
      </c>
      <c r="M133" s="534"/>
      <c r="N133" s="556">
        <f>E130/E107</f>
        <v>1.6320047830046921E-2</v>
      </c>
      <c r="O133" s="556">
        <f>F130/F107</f>
        <v>2.6324104967991309E-3</v>
      </c>
      <c r="P133" s="556">
        <f t="shared" ref="P133:T133" si="14">G130/G107</f>
        <v>2.7888538374570135E-3</v>
      </c>
      <c r="Q133" s="556">
        <f t="shared" si="14"/>
        <v>2.7698086286321857E-3</v>
      </c>
      <c r="R133" s="556">
        <f t="shared" si="14"/>
        <v>2.7182140258249863E-3</v>
      </c>
      <c r="S133" s="556">
        <f t="shared" si="14"/>
        <v>2.6511413722780917E-3</v>
      </c>
      <c r="T133" s="556">
        <f t="shared" si="14"/>
        <v>2.7614536786752519E-3</v>
      </c>
      <c r="U133" s="557">
        <f>AVERAGE(N133:T133)</f>
        <v>4.6631328385305119E-3</v>
      </c>
      <c r="V133" s="557">
        <f>U133</f>
        <v>4.6631328385305119E-3</v>
      </c>
      <c r="W133" s="557">
        <f t="shared" ref="W133:AA133" si="15">V133</f>
        <v>4.6631328385305119E-3</v>
      </c>
      <c r="X133" s="557">
        <f t="shared" si="15"/>
        <v>4.6631328385305119E-3</v>
      </c>
      <c r="Y133" s="557">
        <f t="shared" si="15"/>
        <v>4.6631328385305119E-3</v>
      </c>
      <c r="Z133" s="557">
        <f t="shared" si="15"/>
        <v>4.6631328385305119E-3</v>
      </c>
      <c r="AA133" s="557">
        <f t="shared" si="15"/>
        <v>4.6631328385305119E-3</v>
      </c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"/>
      <c r="AN133" s="1"/>
      <c r="AO133" s="1"/>
      <c r="AP133" s="1"/>
      <c r="AQ133" s="1"/>
      <c r="AR133" s="1"/>
    </row>
    <row r="134" spans="1:44" outlineLevel="1">
      <c r="A134" s="164"/>
      <c r="B134" s="60">
        <v>15</v>
      </c>
      <c r="C134" s="126" t="s">
        <v>707</v>
      </c>
      <c r="D134" s="60" t="s">
        <v>228</v>
      </c>
      <c r="E134" s="60">
        <f t="shared" ref="E134:K134" si="16">E135+E136</f>
        <v>1565.3999999999999</v>
      </c>
      <c r="F134" s="60">
        <f t="shared" si="16"/>
        <v>1436.4</v>
      </c>
      <c r="G134" s="60">
        <f t="shared" si="16"/>
        <v>1273.2</v>
      </c>
      <c r="H134" s="60">
        <f t="shared" si="16"/>
        <v>1163.5</v>
      </c>
      <c r="I134" s="60">
        <f t="shared" si="16"/>
        <v>1365.2</v>
      </c>
      <c r="J134" s="60">
        <f t="shared" si="16"/>
        <v>1134.2</v>
      </c>
      <c r="K134" s="504">
        <f t="shared" si="16"/>
        <v>1187.1000000000001</v>
      </c>
      <c r="L134" s="541"/>
      <c r="M134" s="526" t="s">
        <v>1626</v>
      </c>
      <c r="N134" s="534"/>
      <c r="O134" s="534"/>
      <c r="P134" s="535"/>
      <c r="Q134" s="509" t="s">
        <v>1544</v>
      </c>
      <c r="R134" s="540"/>
      <c r="S134" s="540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"/>
      <c r="AN134" s="1"/>
      <c r="AO134" s="1"/>
      <c r="AP134" s="1"/>
      <c r="AQ134" s="1"/>
      <c r="AR134" s="1"/>
    </row>
    <row r="135" spans="1:44" outlineLevel="1">
      <c r="A135" s="164"/>
      <c r="B135" s="69" t="s">
        <v>708</v>
      </c>
      <c r="C135" s="249" t="s">
        <v>709</v>
      </c>
      <c r="D135" s="60" t="s">
        <v>228</v>
      </c>
      <c r="E135" s="60">
        <v>1552.3</v>
      </c>
      <c r="F135" s="60">
        <v>1424.5</v>
      </c>
      <c r="G135" s="60">
        <v>1262.7</v>
      </c>
      <c r="H135" s="60">
        <v>1156.7</v>
      </c>
      <c r="I135" s="60">
        <v>1357.8</v>
      </c>
      <c r="J135" s="60">
        <v>1128.3</v>
      </c>
      <c r="K135" s="504">
        <v>1181.9000000000001</v>
      </c>
      <c r="L135" s="541"/>
      <c r="M135" s="526" t="s">
        <v>1630</v>
      </c>
      <c r="N135" s="534"/>
      <c r="O135" s="534"/>
      <c r="P135" s="536" t="e">
        <f>R111-Теплосервіс!I15/0.86</f>
        <v>#REF!</v>
      </c>
      <c r="Q135" s="509" t="s">
        <v>1544</v>
      </c>
      <c r="R135" s="540"/>
      <c r="S135" s="540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"/>
      <c r="AN135" s="1"/>
      <c r="AO135" s="1"/>
      <c r="AP135" s="1"/>
      <c r="AQ135" s="1"/>
      <c r="AR135" s="1"/>
    </row>
    <row r="136" spans="1:44" outlineLevel="1">
      <c r="A136" s="164"/>
      <c r="B136" s="69" t="s">
        <v>710</v>
      </c>
      <c r="C136" s="249" t="s">
        <v>711</v>
      </c>
      <c r="D136" s="60" t="s">
        <v>228</v>
      </c>
      <c r="E136" s="60">
        <v>13.1</v>
      </c>
      <c r="F136" s="60">
        <v>11.9</v>
      </c>
      <c r="G136" s="60">
        <v>10.5</v>
      </c>
      <c r="H136" s="60">
        <v>6.8</v>
      </c>
      <c r="I136" s="60">
        <v>7.4</v>
      </c>
      <c r="J136" s="60">
        <v>5.9</v>
      </c>
      <c r="K136" s="504">
        <v>5.2</v>
      </c>
      <c r="L136" s="546">
        <f>K136/K134</f>
        <v>4.380422879285654E-3</v>
      </c>
      <c r="M136" s="541"/>
      <c r="N136" s="541"/>
      <c r="O136" s="541"/>
      <c r="P136" s="541"/>
      <c r="Q136" s="541"/>
      <c r="R136" s="540"/>
      <c r="S136" s="540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"/>
      <c r="AN136" s="1"/>
      <c r="AO136" s="1"/>
      <c r="AP136" s="1"/>
      <c r="AQ136" s="1"/>
      <c r="AR136" s="1"/>
    </row>
    <row r="137" spans="1:44" ht="15.75" customHeight="1" outlineLevel="1">
      <c r="A137" s="235"/>
      <c r="B137" s="235"/>
      <c r="C137" s="233"/>
      <c r="D137" s="164"/>
      <c r="E137" s="250"/>
      <c r="F137" s="250"/>
      <c r="G137" s="250"/>
      <c r="H137" s="250"/>
      <c r="I137" s="250"/>
      <c r="J137" s="250"/>
      <c r="K137" s="539"/>
      <c r="L137" s="540"/>
      <c r="M137" s="542"/>
      <c r="N137" s="528"/>
      <c r="O137" s="528"/>
      <c r="P137" s="543"/>
      <c r="Q137" s="528"/>
      <c r="R137" s="540"/>
      <c r="S137" s="540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24"/>
      <c r="AN137" s="124"/>
      <c r="AO137" s="124"/>
      <c r="AP137" s="124"/>
      <c r="AQ137" s="124"/>
      <c r="AR137" s="124"/>
    </row>
    <row r="138" spans="1:44" ht="16.5" customHeight="1" outlineLevel="1">
      <c r="A138" s="16"/>
      <c r="B138" s="16"/>
      <c r="C138" s="251"/>
      <c r="D138" s="16"/>
      <c r="E138" s="16"/>
      <c r="F138" s="16"/>
      <c r="G138" s="16"/>
      <c r="H138" s="16"/>
      <c r="I138" s="16"/>
      <c r="J138" s="16"/>
      <c r="K138" s="540"/>
      <c r="L138" s="540"/>
      <c r="M138" s="528"/>
      <c r="N138" s="528"/>
      <c r="O138" s="528"/>
      <c r="P138" s="544"/>
      <c r="Q138" s="528"/>
      <c r="R138" s="540"/>
      <c r="S138" s="540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24"/>
      <c r="AN138" s="124"/>
      <c r="AO138" s="124"/>
      <c r="AP138" s="124"/>
      <c r="AQ138" s="124"/>
      <c r="AR138" s="124"/>
    </row>
    <row r="139" spans="1:44" ht="15.75" customHeight="1" outlineLevel="1">
      <c r="A139" s="22" t="s">
        <v>712</v>
      </c>
      <c r="B139" s="15" t="s">
        <v>713</v>
      </c>
      <c r="C139" s="124"/>
      <c r="D139" s="252" t="s">
        <v>714</v>
      </c>
      <c r="E139" s="124"/>
      <c r="F139" s="124"/>
      <c r="G139" s="124"/>
      <c r="H139" s="124"/>
      <c r="I139" s="124"/>
      <c r="J139" s="124"/>
      <c r="K139" s="124"/>
      <c r="L139" s="124"/>
      <c r="M139" s="520"/>
      <c r="N139" s="505"/>
      <c r="O139" s="505"/>
      <c r="P139" s="521"/>
      <c r="Q139" s="522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</row>
    <row r="140" spans="1:44" ht="15.75" customHeight="1" outlineLevel="1">
      <c r="A140" s="124"/>
      <c r="B140" s="60" t="s">
        <v>10</v>
      </c>
      <c r="C140" s="60" t="s">
        <v>12</v>
      </c>
      <c r="D140" s="60" t="s">
        <v>26</v>
      </c>
      <c r="E140" s="60">
        <v>2017</v>
      </c>
      <c r="F140" s="60">
        <v>2018</v>
      </c>
      <c r="G140" s="60">
        <v>2019</v>
      </c>
      <c r="H140" s="60">
        <v>2020</v>
      </c>
      <c r="I140" s="60">
        <v>2021</v>
      </c>
      <c r="J140" s="60">
        <v>2022</v>
      </c>
      <c r="K140" s="60">
        <v>2023</v>
      </c>
      <c r="L140" s="124"/>
      <c r="M140" s="520"/>
      <c r="N140" s="505"/>
      <c r="O140" s="505"/>
      <c r="P140" s="521"/>
      <c r="Q140" s="522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</row>
    <row r="141" spans="1:44" ht="15.75" customHeight="1" outlineLevel="1">
      <c r="A141" s="124"/>
      <c r="B141" s="17">
        <v>1</v>
      </c>
      <c r="C141" s="126" t="s">
        <v>715</v>
      </c>
      <c r="D141" s="17" t="s">
        <v>228</v>
      </c>
      <c r="E141" s="131">
        <v>1586.4359999999999</v>
      </c>
      <c r="F141" s="131">
        <v>1489.443</v>
      </c>
      <c r="G141" s="131">
        <v>1317.3040000000001</v>
      </c>
      <c r="H141" s="131">
        <v>1220.98</v>
      </c>
      <c r="I141" s="131">
        <v>1410.114</v>
      </c>
      <c r="J141" s="131">
        <v>1197.3499999999999</v>
      </c>
      <c r="K141" s="131">
        <v>1229.2</v>
      </c>
      <c r="L141" s="124"/>
      <c r="N141" s="522"/>
      <c r="O141" s="522"/>
      <c r="P141" s="523"/>
      <c r="Q141" s="522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</row>
    <row r="142" spans="1:44" ht="15.75" customHeight="1" outlineLevel="1">
      <c r="A142" s="253"/>
      <c r="B142" s="254" t="s">
        <v>716</v>
      </c>
      <c r="C142" s="255" t="s">
        <v>717</v>
      </c>
      <c r="D142" s="254" t="s">
        <v>718</v>
      </c>
      <c r="E142" s="256">
        <v>11.789</v>
      </c>
      <c r="F142" s="256">
        <v>7.5380000000000003</v>
      </c>
      <c r="G142" s="256">
        <v>4.5650000000000004</v>
      </c>
      <c r="H142" s="256">
        <v>5.3810000000000002</v>
      </c>
      <c r="I142" s="256">
        <v>4.7779999999999996</v>
      </c>
      <c r="J142" s="256">
        <v>4.8049999999999997</v>
      </c>
      <c r="K142" s="256">
        <v>6.1150000000000002</v>
      </c>
      <c r="L142" s="253"/>
      <c r="M142" s="506"/>
      <c r="N142" s="522"/>
      <c r="O142" s="522"/>
      <c r="P142" s="524"/>
      <c r="Q142" s="522"/>
      <c r="R142" s="253"/>
      <c r="S142" s="253"/>
      <c r="T142" s="253"/>
      <c r="U142" s="253"/>
      <c r="V142" s="253"/>
      <c r="W142" s="253"/>
      <c r="X142" s="253"/>
      <c r="Y142" s="253"/>
      <c r="Z142" s="253"/>
      <c r="AA142" s="253"/>
      <c r="AB142" s="253"/>
      <c r="AC142" s="253"/>
      <c r="AD142" s="253"/>
      <c r="AE142" s="253"/>
      <c r="AF142" s="253"/>
      <c r="AG142" s="253"/>
      <c r="AH142" s="253"/>
      <c r="AI142" s="253"/>
      <c r="AJ142" s="253"/>
      <c r="AK142" s="253"/>
      <c r="AL142" s="253"/>
      <c r="AM142" s="253"/>
      <c r="AN142" s="253"/>
      <c r="AO142" s="253"/>
      <c r="AP142" s="253"/>
      <c r="AQ142" s="253"/>
      <c r="AR142" s="253"/>
    </row>
    <row r="143" spans="1:44" ht="15.75" customHeight="1" outlineLevel="1">
      <c r="A143" s="124"/>
      <c r="B143" s="17">
        <v>2</v>
      </c>
      <c r="C143" s="179" t="s">
        <v>719</v>
      </c>
      <c r="D143" s="180" t="s">
        <v>267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24"/>
      <c r="M143" s="506"/>
      <c r="N143" s="522"/>
      <c r="O143" s="522"/>
      <c r="P143" s="524"/>
      <c r="Q143" s="522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</row>
    <row r="144" spans="1:44" ht="15.75" customHeight="1" outlineLevel="1">
      <c r="A144" s="124"/>
      <c r="B144" s="17">
        <v>3</v>
      </c>
      <c r="C144" s="126" t="s">
        <v>720</v>
      </c>
      <c r="D144" s="17" t="s">
        <v>721</v>
      </c>
      <c r="E144" s="130">
        <v>3.9</v>
      </c>
      <c r="F144" s="130">
        <v>4.3</v>
      </c>
      <c r="G144" s="130">
        <v>4.1500000000000004</v>
      </c>
      <c r="H144" s="130">
        <v>2.89</v>
      </c>
      <c r="I144" s="130">
        <v>2.9</v>
      </c>
      <c r="J144" s="130">
        <v>2.64</v>
      </c>
      <c r="K144" s="130">
        <v>2.1</v>
      </c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</row>
    <row r="145" spans="1:44" ht="15.75" customHeight="1" outlineLevel="1">
      <c r="A145" s="124"/>
      <c r="B145" s="17">
        <v>4</v>
      </c>
      <c r="C145" s="126" t="s">
        <v>722</v>
      </c>
      <c r="D145" s="17" t="s">
        <v>721</v>
      </c>
      <c r="E145" s="130">
        <v>3.15</v>
      </c>
      <c r="F145" s="130">
        <v>4.75</v>
      </c>
      <c r="G145" s="130">
        <v>4.8</v>
      </c>
      <c r="H145" s="130">
        <v>3.6</v>
      </c>
      <c r="I145" s="130">
        <v>4.9000000000000004</v>
      </c>
      <c r="J145" s="130">
        <v>3.2</v>
      </c>
      <c r="K145" s="130">
        <v>4.5999999999999996</v>
      </c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</row>
    <row r="146" spans="1:44" ht="15.75" customHeight="1" outlineLevel="1">
      <c r="A146" s="124"/>
      <c r="B146" s="17">
        <v>5</v>
      </c>
      <c r="C146" s="126" t="s">
        <v>723</v>
      </c>
      <c r="D146" s="17" t="s">
        <v>721</v>
      </c>
      <c r="E146" s="130">
        <v>0.91500000000000004</v>
      </c>
      <c r="F146" s="130">
        <v>1.3</v>
      </c>
      <c r="G146" s="130">
        <v>0.9</v>
      </c>
      <c r="H146" s="130">
        <v>1.1000000000000001</v>
      </c>
      <c r="I146" s="130">
        <v>1.3</v>
      </c>
      <c r="J146" s="130">
        <v>1.8</v>
      </c>
      <c r="K146" s="130">
        <v>1.3</v>
      </c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</row>
    <row r="147" spans="1:44" ht="15.75" customHeight="1" outlineLevel="1">
      <c r="A147" s="124"/>
      <c r="B147" s="17">
        <v>6</v>
      </c>
      <c r="C147" s="126" t="s">
        <v>724</v>
      </c>
      <c r="D147" s="17" t="s">
        <v>725</v>
      </c>
      <c r="E147" s="130"/>
      <c r="F147" s="130"/>
      <c r="G147" s="130"/>
      <c r="H147" s="130"/>
      <c r="I147" s="130"/>
      <c r="J147" s="130"/>
      <c r="K147" s="130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</row>
    <row r="148" spans="1:44" ht="15.75" customHeight="1" outlineLevel="1">
      <c r="A148" s="124"/>
      <c r="B148" s="17">
        <v>7</v>
      </c>
      <c r="C148" s="126" t="s">
        <v>327</v>
      </c>
      <c r="D148" s="17" t="s">
        <v>270</v>
      </c>
      <c r="E148" s="130"/>
      <c r="F148" s="130"/>
      <c r="G148" s="130"/>
      <c r="H148" s="130"/>
      <c r="I148" s="130"/>
      <c r="J148" s="130"/>
      <c r="K148" s="130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</row>
    <row r="149" spans="1:44" ht="16.5" customHeight="1" outlineLevel="1">
      <c r="A149" s="16"/>
      <c r="B149" s="17">
        <v>8</v>
      </c>
      <c r="C149" s="179" t="s">
        <v>973</v>
      </c>
      <c r="D149" s="180" t="s">
        <v>228</v>
      </c>
      <c r="E149" s="154">
        <f>E141+E142</f>
        <v>1598.2249999999999</v>
      </c>
      <c r="F149" s="154">
        <f t="shared" ref="F149:K149" si="17">F141+F142</f>
        <v>1496.981</v>
      </c>
      <c r="G149" s="154">
        <f t="shared" si="17"/>
        <v>1321.8690000000001</v>
      </c>
      <c r="H149" s="154">
        <f t="shared" si="17"/>
        <v>1226.3610000000001</v>
      </c>
      <c r="I149" s="154">
        <f t="shared" si="17"/>
        <v>1414.8920000000001</v>
      </c>
      <c r="J149" s="154">
        <f t="shared" si="17"/>
        <v>1202.155</v>
      </c>
      <c r="K149" s="154">
        <f t="shared" si="17"/>
        <v>1235.3150000000001</v>
      </c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24"/>
      <c r="AN149" s="124"/>
      <c r="AO149" s="124"/>
      <c r="AP149" s="124"/>
      <c r="AQ149" s="124"/>
      <c r="AR149" s="124"/>
    </row>
    <row r="150" spans="1:44" ht="16.5" customHeight="1" outlineLevel="1">
      <c r="A150" s="22" t="s">
        <v>726</v>
      </c>
      <c r="B150" s="15" t="s">
        <v>727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24"/>
      <c r="AN150" s="124"/>
      <c r="AO150" s="124"/>
      <c r="AP150" s="124"/>
      <c r="AQ150" s="124"/>
      <c r="AR150" s="124"/>
    </row>
    <row r="151" spans="1:44" ht="16.5" customHeight="1" outlineLevel="1">
      <c r="A151" s="16"/>
      <c r="B151" s="60" t="s">
        <v>10</v>
      </c>
      <c r="C151" s="60" t="s">
        <v>301</v>
      </c>
      <c r="D151" s="60" t="s">
        <v>302</v>
      </c>
      <c r="E151" s="60">
        <v>2017</v>
      </c>
      <c r="F151" s="60">
        <v>2018</v>
      </c>
      <c r="G151" s="60">
        <v>2019</v>
      </c>
      <c r="H151" s="60">
        <v>2020</v>
      </c>
      <c r="I151" s="60">
        <v>2021</v>
      </c>
      <c r="J151" s="60">
        <v>2022</v>
      </c>
      <c r="K151" s="60">
        <v>2023</v>
      </c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24"/>
      <c r="AN151" s="124"/>
      <c r="AO151" s="124"/>
      <c r="AP151" s="124"/>
      <c r="AQ151" s="124"/>
      <c r="AR151" s="124"/>
    </row>
    <row r="152" spans="1:44" ht="16.5" customHeight="1" outlineLevel="1">
      <c r="A152" s="16"/>
      <c r="B152" s="17">
        <v>1</v>
      </c>
      <c r="C152" s="179" t="s">
        <v>230</v>
      </c>
      <c r="D152" s="17" t="s">
        <v>111</v>
      </c>
      <c r="E152" s="17">
        <v>9156.2729999999992</v>
      </c>
      <c r="F152" s="17">
        <v>10188.42</v>
      </c>
      <c r="G152" s="17">
        <v>9178.7479999999996</v>
      </c>
      <c r="H152" s="17">
        <v>8482.5990000000002</v>
      </c>
      <c r="I152" s="17">
        <v>9803.5169999999998</v>
      </c>
      <c r="J152" s="17">
        <v>8022.0739999999996</v>
      </c>
      <c r="K152" s="17">
        <v>7924.2209999999995</v>
      </c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24"/>
      <c r="AN152" s="124"/>
      <c r="AO152" s="124"/>
      <c r="AP152" s="124"/>
      <c r="AQ152" s="124"/>
      <c r="AR152" s="124"/>
    </row>
    <row r="153" spans="1:44" ht="16.5" customHeight="1" outlineLevel="1">
      <c r="A153" s="16"/>
      <c r="B153" s="17">
        <v>2</v>
      </c>
      <c r="C153" s="179" t="s">
        <v>322</v>
      </c>
      <c r="D153" s="17" t="s">
        <v>5</v>
      </c>
      <c r="E153" s="17" t="s">
        <v>5</v>
      </c>
      <c r="F153" s="17" t="s">
        <v>5</v>
      </c>
      <c r="G153" s="17" t="s">
        <v>5</v>
      </c>
      <c r="H153" s="17" t="s">
        <v>5</v>
      </c>
      <c r="I153" s="17" t="s">
        <v>5</v>
      </c>
      <c r="J153" s="17" t="s">
        <v>5</v>
      </c>
      <c r="K153" s="17" t="s">
        <v>5</v>
      </c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24"/>
      <c r="AN153" s="124"/>
      <c r="AO153" s="124"/>
      <c r="AP153" s="124"/>
      <c r="AQ153" s="124"/>
      <c r="AR153" s="124"/>
    </row>
    <row r="154" spans="1:44" ht="16.5" customHeight="1" outlineLevel="1">
      <c r="A154" s="16"/>
      <c r="B154" s="257"/>
      <c r="C154" s="171" t="s">
        <v>233</v>
      </c>
      <c r="D154" s="258" t="s">
        <v>5</v>
      </c>
      <c r="E154" s="258" t="s">
        <v>5</v>
      </c>
      <c r="F154" s="258" t="s">
        <v>5</v>
      </c>
      <c r="G154" s="258" t="s">
        <v>5</v>
      </c>
      <c r="H154" s="258" t="s">
        <v>5</v>
      </c>
      <c r="I154" s="258" t="s">
        <v>5</v>
      </c>
      <c r="J154" s="258" t="s">
        <v>5</v>
      </c>
      <c r="K154" s="258" t="s">
        <v>5</v>
      </c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24"/>
      <c r="AN154" s="124"/>
      <c r="AO154" s="124"/>
      <c r="AP154" s="124"/>
      <c r="AQ154" s="124"/>
      <c r="AR154" s="124"/>
    </row>
    <row r="155" spans="1:44" ht="16.5" customHeight="1" outlineLevel="2">
      <c r="A155" s="16"/>
      <c r="B155" s="133"/>
      <c r="C155" s="134" t="s">
        <v>235</v>
      </c>
      <c r="D155" s="17" t="s">
        <v>236</v>
      </c>
      <c r="E155" s="17"/>
      <c r="F155" s="17"/>
      <c r="G155" s="17"/>
      <c r="H155" s="17"/>
      <c r="I155" s="17"/>
      <c r="J155" s="17"/>
      <c r="K155" s="17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24"/>
      <c r="AN155" s="124"/>
      <c r="AO155" s="124"/>
      <c r="AP155" s="124"/>
      <c r="AQ155" s="124"/>
      <c r="AR155" s="124"/>
    </row>
    <row r="156" spans="1:44" ht="16.5" customHeight="1" outlineLevel="2">
      <c r="A156" s="16"/>
      <c r="B156" s="133"/>
      <c r="C156" s="134" t="s">
        <v>237</v>
      </c>
      <c r="D156" s="17" t="s">
        <v>236</v>
      </c>
      <c r="E156" s="17"/>
      <c r="F156" s="17"/>
      <c r="G156" s="17"/>
      <c r="H156" s="17"/>
      <c r="I156" s="17"/>
      <c r="J156" s="17"/>
      <c r="K156" s="17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24"/>
      <c r="AN156" s="124"/>
      <c r="AO156" s="124"/>
      <c r="AP156" s="124"/>
      <c r="AQ156" s="124"/>
      <c r="AR156" s="124"/>
    </row>
    <row r="157" spans="1:44" ht="16.5" customHeight="1" outlineLevel="2">
      <c r="A157" s="16"/>
      <c r="B157" s="133"/>
      <c r="C157" s="134" t="s">
        <v>238</v>
      </c>
      <c r="D157" s="17" t="s">
        <v>236</v>
      </c>
      <c r="E157" s="17"/>
      <c r="F157" s="17"/>
      <c r="G157" s="17"/>
      <c r="H157" s="17"/>
      <c r="I157" s="17"/>
      <c r="J157" s="17"/>
      <c r="K157" s="17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24"/>
      <c r="AN157" s="124"/>
      <c r="AO157" s="124"/>
      <c r="AP157" s="124"/>
      <c r="AQ157" s="124"/>
      <c r="AR157" s="124"/>
    </row>
    <row r="158" spans="1:44" ht="16.5" customHeight="1" outlineLevel="2">
      <c r="A158" s="16"/>
      <c r="B158" s="133"/>
      <c r="C158" s="134" t="s">
        <v>239</v>
      </c>
      <c r="D158" s="17" t="s">
        <v>236</v>
      </c>
      <c r="E158" s="17"/>
      <c r="F158" s="17"/>
      <c r="G158" s="17"/>
      <c r="H158" s="17"/>
      <c r="I158" s="17"/>
      <c r="J158" s="17"/>
      <c r="K158" s="17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24"/>
      <c r="AN158" s="124"/>
      <c r="AO158" s="124"/>
      <c r="AP158" s="124"/>
      <c r="AQ158" s="124"/>
      <c r="AR158" s="124"/>
    </row>
    <row r="159" spans="1:44" ht="16.5" customHeight="1" outlineLevel="2">
      <c r="A159" s="16"/>
      <c r="B159" s="133"/>
      <c r="C159" s="134" t="s">
        <v>240</v>
      </c>
      <c r="D159" s="17" t="s">
        <v>236</v>
      </c>
      <c r="E159" s="17"/>
      <c r="F159" s="17"/>
      <c r="G159" s="17"/>
      <c r="H159" s="17"/>
      <c r="I159" s="17"/>
      <c r="J159" s="17"/>
      <c r="K159" s="17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24"/>
      <c r="AN159" s="124"/>
      <c r="AO159" s="124"/>
      <c r="AP159" s="124"/>
      <c r="AQ159" s="124"/>
      <c r="AR159" s="124"/>
    </row>
    <row r="160" spans="1:44" ht="16.5" customHeight="1" outlineLevel="2">
      <c r="A160" s="16"/>
      <c r="B160" s="133"/>
      <c r="C160" s="134" t="s">
        <v>241</v>
      </c>
      <c r="D160" s="17" t="s">
        <v>236</v>
      </c>
      <c r="E160" s="17"/>
      <c r="F160" s="17"/>
      <c r="G160" s="17"/>
      <c r="H160" s="17"/>
      <c r="I160" s="17"/>
      <c r="J160" s="17"/>
      <c r="K160" s="17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24"/>
      <c r="AN160" s="124"/>
      <c r="AO160" s="124"/>
      <c r="AP160" s="124"/>
      <c r="AQ160" s="124"/>
      <c r="AR160" s="124"/>
    </row>
    <row r="161" spans="1:44" ht="16.5" customHeight="1" outlineLevel="2">
      <c r="A161" s="16"/>
      <c r="B161" s="133"/>
      <c r="C161" s="134" t="s">
        <v>242</v>
      </c>
      <c r="D161" s="17" t="s">
        <v>236</v>
      </c>
      <c r="E161" s="17"/>
      <c r="F161" s="17"/>
      <c r="G161" s="17"/>
      <c r="H161" s="17"/>
      <c r="I161" s="17"/>
      <c r="J161" s="17"/>
      <c r="K161" s="17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24"/>
      <c r="AN161" s="124"/>
      <c r="AO161" s="124"/>
      <c r="AP161" s="124"/>
      <c r="AQ161" s="124"/>
      <c r="AR161" s="124"/>
    </row>
    <row r="162" spans="1:44" ht="16.5" customHeight="1" outlineLevel="2">
      <c r="A162" s="16"/>
      <c r="B162" s="133"/>
      <c r="C162" s="134" t="s">
        <v>243</v>
      </c>
      <c r="D162" s="17" t="s">
        <v>236</v>
      </c>
      <c r="E162" s="17"/>
      <c r="F162" s="17"/>
      <c r="G162" s="17"/>
      <c r="H162" s="17"/>
      <c r="I162" s="17"/>
      <c r="J162" s="17"/>
      <c r="K162" s="17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24"/>
      <c r="AN162" s="124"/>
      <c r="AO162" s="124"/>
      <c r="AP162" s="124"/>
      <c r="AQ162" s="124"/>
      <c r="AR162" s="124"/>
    </row>
    <row r="163" spans="1:44" ht="16.5" customHeight="1" outlineLevel="2">
      <c r="A163" s="16"/>
      <c r="B163" s="133"/>
      <c r="C163" s="134" t="s">
        <v>244</v>
      </c>
      <c r="D163" s="17" t="s">
        <v>236</v>
      </c>
      <c r="E163" s="17"/>
      <c r="F163" s="17"/>
      <c r="G163" s="17"/>
      <c r="H163" s="17"/>
      <c r="I163" s="17"/>
      <c r="J163" s="17"/>
      <c r="K163" s="17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24"/>
      <c r="AN163" s="124"/>
      <c r="AO163" s="124"/>
      <c r="AP163" s="124"/>
      <c r="AQ163" s="124"/>
      <c r="AR163" s="124"/>
    </row>
    <row r="164" spans="1:44" ht="16.5" customHeight="1" outlineLevel="1">
      <c r="A164" s="16"/>
      <c r="B164" s="257"/>
      <c r="C164" s="171" t="s">
        <v>728</v>
      </c>
      <c r="D164" s="258" t="s">
        <v>5</v>
      </c>
      <c r="E164" s="258" t="s">
        <v>5</v>
      </c>
      <c r="F164" s="258" t="s">
        <v>5</v>
      </c>
      <c r="G164" s="258" t="s">
        <v>5</v>
      </c>
      <c r="H164" s="258" t="s">
        <v>5</v>
      </c>
      <c r="I164" s="258" t="s">
        <v>5</v>
      </c>
      <c r="J164" s="258" t="s">
        <v>5</v>
      </c>
      <c r="K164" s="258" t="s">
        <v>5</v>
      </c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24"/>
      <c r="AN164" s="124"/>
      <c r="AO164" s="124"/>
      <c r="AP164" s="124"/>
      <c r="AQ164" s="124"/>
      <c r="AR164" s="124"/>
    </row>
    <row r="165" spans="1:44" ht="16.5" customHeight="1" outlineLevel="2">
      <c r="A165" s="16"/>
      <c r="B165" s="133"/>
      <c r="C165" s="134" t="s">
        <v>250</v>
      </c>
      <c r="D165" s="17" t="s">
        <v>236</v>
      </c>
      <c r="E165" s="17"/>
      <c r="F165" s="17"/>
      <c r="G165" s="17"/>
      <c r="H165" s="17"/>
      <c r="I165" s="17"/>
      <c r="J165" s="17"/>
      <c r="K165" s="17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24"/>
      <c r="AN165" s="124"/>
      <c r="AO165" s="124"/>
      <c r="AP165" s="124"/>
      <c r="AQ165" s="124"/>
      <c r="AR165" s="124"/>
    </row>
    <row r="166" spans="1:44" ht="16.5" customHeight="1" outlineLevel="2">
      <c r="A166" s="16"/>
      <c r="B166" s="133"/>
      <c r="C166" s="134" t="s">
        <v>251</v>
      </c>
      <c r="D166" s="17" t="s">
        <v>236</v>
      </c>
      <c r="E166" s="17"/>
      <c r="F166" s="17"/>
      <c r="G166" s="17"/>
      <c r="H166" s="17"/>
      <c r="I166" s="17"/>
      <c r="J166" s="17"/>
      <c r="K166" s="17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24"/>
      <c r="AN166" s="124"/>
      <c r="AO166" s="124"/>
      <c r="AP166" s="124"/>
      <c r="AQ166" s="124"/>
      <c r="AR166" s="124"/>
    </row>
    <row r="167" spans="1:44" ht="16.5" customHeight="1" outlineLevel="2">
      <c r="A167" s="16"/>
      <c r="B167" s="133"/>
      <c r="C167" s="134" t="s">
        <v>252</v>
      </c>
      <c r="D167" s="17" t="s">
        <v>236</v>
      </c>
      <c r="E167" s="17"/>
      <c r="F167" s="17"/>
      <c r="G167" s="17"/>
      <c r="H167" s="17"/>
      <c r="I167" s="17"/>
      <c r="J167" s="17"/>
      <c r="K167" s="17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24"/>
      <c r="AN167" s="124"/>
      <c r="AO167" s="124"/>
      <c r="AP167" s="124"/>
      <c r="AQ167" s="124"/>
      <c r="AR167" s="124"/>
    </row>
    <row r="168" spans="1:44" ht="16.5" customHeight="1" outlineLevel="2">
      <c r="A168" s="16"/>
      <c r="B168" s="133"/>
      <c r="C168" s="134" t="s">
        <v>253</v>
      </c>
      <c r="D168" s="17" t="s">
        <v>236</v>
      </c>
      <c r="E168" s="17"/>
      <c r="F168" s="17"/>
      <c r="G168" s="17"/>
      <c r="H168" s="17"/>
      <c r="I168" s="17"/>
      <c r="J168" s="17"/>
      <c r="K168" s="17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24"/>
      <c r="AN168" s="124"/>
      <c r="AO168" s="124"/>
      <c r="AP168" s="124"/>
      <c r="AQ168" s="124"/>
      <c r="AR168" s="124"/>
    </row>
    <row r="169" spans="1:44" ht="16.5" customHeight="1" outlineLevel="1">
      <c r="A169" s="16"/>
      <c r="B169" s="17">
        <v>3</v>
      </c>
      <c r="C169" s="179" t="s">
        <v>325</v>
      </c>
      <c r="D169" s="17" t="s">
        <v>5</v>
      </c>
      <c r="E169" s="17" t="s">
        <v>5</v>
      </c>
      <c r="F169" s="17" t="s">
        <v>5</v>
      </c>
      <c r="G169" s="17" t="s">
        <v>5</v>
      </c>
      <c r="H169" s="17" t="s">
        <v>5</v>
      </c>
      <c r="I169" s="17" t="s">
        <v>5</v>
      </c>
      <c r="J169" s="17" t="s">
        <v>5</v>
      </c>
      <c r="K169" s="17" t="s">
        <v>5</v>
      </c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24"/>
      <c r="AN169" s="124"/>
      <c r="AO169" s="124"/>
      <c r="AP169" s="124"/>
      <c r="AQ169" s="124"/>
      <c r="AR169" s="124"/>
    </row>
    <row r="170" spans="1:44" ht="16.5" customHeight="1" outlineLevel="1">
      <c r="A170" s="16"/>
      <c r="B170" s="257"/>
      <c r="C170" s="171" t="s">
        <v>254</v>
      </c>
      <c r="D170" s="258" t="s">
        <v>5</v>
      </c>
      <c r="E170" s="258" t="s">
        <v>5</v>
      </c>
      <c r="F170" s="258" t="s">
        <v>5</v>
      </c>
      <c r="G170" s="258" t="s">
        <v>5</v>
      </c>
      <c r="H170" s="258" t="s">
        <v>5</v>
      </c>
      <c r="I170" s="258" t="s">
        <v>5</v>
      </c>
      <c r="J170" s="258" t="s">
        <v>5</v>
      </c>
      <c r="K170" s="258" t="s">
        <v>5</v>
      </c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24"/>
      <c r="AN170" s="124"/>
      <c r="AO170" s="124"/>
      <c r="AP170" s="124"/>
      <c r="AQ170" s="124"/>
      <c r="AR170" s="124"/>
    </row>
    <row r="171" spans="1:44" ht="16.5" customHeight="1" outlineLevel="2">
      <c r="A171" s="16"/>
      <c r="B171" s="133"/>
      <c r="C171" s="134" t="s">
        <v>256</v>
      </c>
      <c r="D171" s="17" t="s">
        <v>236</v>
      </c>
      <c r="E171" s="17"/>
      <c r="F171" s="17"/>
      <c r="G171" s="17"/>
      <c r="H171" s="17"/>
      <c r="I171" s="17"/>
      <c r="J171" s="17"/>
      <c r="K171" s="17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24"/>
      <c r="AN171" s="124"/>
      <c r="AO171" s="124"/>
      <c r="AP171" s="124"/>
      <c r="AQ171" s="124"/>
      <c r="AR171" s="124"/>
    </row>
    <row r="172" spans="1:44" ht="16.5" customHeight="1" outlineLevel="2">
      <c r="A172" s="16"/>
      <c r="B172" s="133"/>
      <c r="C172" s="134" t="s">
        <v>257</v>
      </c>
      <c r="D172" s="17" t="s">
        <v>236</v>
      </c>
      <c r="E172" s="17"/>
      <c r="F172" s="17"/>
      <c r="G172" s="17"/>
      <c r="H172" s="17"/>
      <c r="I172" s="17"/>
      <c r="J172" s="17"/>
      <c r="K172" s="17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24"/>
      <c r="AN172" s="124"/>
      <c r="AO172" s="124"/>
      <c r="AP172" s="124"/>
      <c r="AQ172" s="124"/>
      <c r="AR172" s="124"/>
    </row>
    <row r="173" spans="1:44" ht="16.5" customHeight="1" outlineLevel="2">
      <c r="A173" s="16"/>
      <c r="B173" s="133"/>
      <c r="C173" s="134" t="s">
        <v>258</v>
      </c>
      <c r="D173" s="17" t="s">
        <v>236</v>
      </c>
      <c r="E173" s="17"/>
      <c r="F173" s="17"/>
      <c r="G173" s="17"/>
      <c r="H173" s="17"/>
      <c r="I173" s="17"/>
      <c r="J173" s="17"/>
      <c r="K173" s="17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24"/>
      <c r="AN173" s="124"/>
      <c r="AO173" s="124"/>
      <c r="AP173" s="124"/>
      <c r="AQ173" s="124"/>
      <c r="AR173" s="124"/>
    </row>
    <row r="174" spans="1:44" ht="16.5" customHeight="1" outlineLevel="2">
      <c r="A174" s="16"/>
      <c r="B174" s="133"/>
      <c r="C174" s="134" t="s">
        <v>259</v>
      </c>
      <c r="D174" s="17" t="s">
        <v>236</v>
      </c>
      <c r="E174" s="17"/>
      <c r="F174" s="17"/>
      <c r="G174" s="17"/>
      <c r="H174" s="17"/>
      <c r="I174" s="17"/>
      <c r="J174" s="17"/>
      <c r="K174" s="17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24"/>
      <c r="AN174" s="124"/>
      <c r="AO174" s="124"/>
      <c r="AP174" s="124"/>
      <c r="AQ174" s="124"/>
      <c r="AR174" s="124"/>
    </row>
    <row r="175" spans="1:44" ht="16.5" customHeight="1" outlineLevel="2">
      <c r="A175" s="16"/>
      <c r="B175" s="133"/>
      <c r="C175" s="134" t="s">
        <v>260</v>
      </c>
      <c r="D175" s="17" t="s">
        <v>236</v>
      </c>
      <c r="E175" s="17"/>
      <c r="F175" s="17"/>
      <c r="G175" s="17"/>
      <c r="H175" s="17"/>
      <c r="I175" s="17"/>
      <c r="J175" s="17"/>
      <c r="K175" s="17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24"/>
      <c r="AN175" s="124"/>
      <c r="AO175" s="124"/>
      <c r="AP175" s="124"/>
      <c r="AQ175" s="124"/>
      <c r="AR175" s="124"/>
    </row>
    <row r="176" spans="1:44" ht="16.5" customHeight="1" outlineLevel="2">
      <c r="A176" s="16"/>
      <c r="B176" s="133"/>
      <c r="C176" s="134" t="s">
        <v>261</v>
      </c>
      <c r="D176" s="17" t="s">
        <v>236</v>
      </c>
      <c r="E176" s="17"/>
      <c r="F176" s="17"/>
      <c r="G176" s="17"/>
      <c r="H176" s="17"/>
      <c r="I176" s="17"/>
      <c r="J176" s="17"/>
      <c r="K176" s="17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24"/>
      <c r="AN176" s="124"/>
      <c r="AO176" s="124"/>
      <c r="AP176" s="124"/>
      <c r="AQ176" s="124"/>
      <c r="AR176" s="124"/>
    </row>
    <row r="177" spans="1:44" ht="16.5" customHeight="1" outlineLevel="1">
      <c r="A177" s="16"/>
      <c r="B177" s="257"/>
      <c r="C177" s="171" t="s">
        <v>262</v>
      </c>
      <c r="D177" s="258" t="s">
        <v>5</v>
      </c>
      <c r="E177" s="258" t="s">
        <v>5</v>
      </c>
      <c r="F177" s="258" t="s">
        <v>5</v>
      </c>
      <c r="G177" s="258" t="s">
        <v>5</v>
      </c>
      <c r="H177" s="258" t="s">
        <v>5</v>
      </c>
      <c r="I177" s="258" t="s">
        <v>5</v>
      </c>
      <c r="J177" s="258" t="s">
        <v>5</v>
      </c>
      <c r="K177" s="258" t="s">
        <v>5</v>
      </c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24"/>
      <c r="AN177" s="124"/>
      <c r="AO177" s="124"/>
      <c r="AP177" s="124"/>
      <c r="AQ177" s="124"/>
      <c r="AR177" s="124"/>
    </row>
    <row r="178" spans="1:44" ht="16.5" customHeight="1" outlineLevel="2">
      <c r="A178" s="16"/>
      <c r="B178" s="133"/>
      <c r="C178" s="134" t="s">
        <v>264</v>
      </c>
      <c r="D178" s="17" t="s">
        <v>236</v>
      </c>
      <c r="E178" s="17"/>
      <c r="F178" s="17"/>
      <c r="G178" s="17"/>
      <c r="H178" s="17"/>
      <c r="I178" s="17"/>
      <c r="J178" s="17"/>
      <c r="K178" s="17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24"/>
      <c r="AN178" s="124"/>
      <c r="AO178" s="124"/>
      <c r="AP178" s="124"/>
      <c r="AQ178" s="124"/>
      <c r="AR178" s="124"/>
    </row>
    <row r="179" spans="1:44" ht="16.5" customHeight="1" outlineLevel="2">
      <c r="A179" s="16"/>
      <c r="B179" s="133"/>
      <c r="C179" s="134" t="s">
        <v>265</v>
      </c>
      <c r="D179" s="17" t="s">
        <v>236</v>
      </c>
      <c r="E179" s="17"/>
      <c r="F179" s="17"/>
      <c r="G179" s="17"/>
      <c r="H179" s="17"/>
      <c r="I179" s="17"/>
      <c r="J179" s="17"/>
      <c r="K179" s="17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24"/>
      <c r="AN179" s="124"/>
      <c r="AO179" s="124"/>
      <c r="AP179" s="124"/>
      <c r="AQ179" s="124"/>
      <c r="AR179" s="124"/>
    </row>
    <row r="180" spans="1:44" ht="16.5" customHeight="1" outlineLevel="1">
      <c r="A180" s="16"/>
      <c r="B180" s="17">
        <v>4</v>
      </c>
      <c r="C180" s="126" t="s">
        <v>729</v>
      </c>
      <c r="D180" s="17" t="s">
        <v>270</v>
      </c>
      <c r="E180" s="17"/>
      <c r="F180" s="17"/>
      <c r="G180" s="17"/>
      <c r="H180" s="17"/>
      <c r="I180" s="17"/>
      <c r="J180" s="17"/>
      <c r="K180" s="17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24"/>
      <c r="AN180" s="124"/>
      <c r="AO180" s="124"/>
      <c r="AP180" s="124"/>
      <c r="AQ180" s="124"/>
      <c r="AR180" s="124"/>
    </row>
    <row r="181" spans="1:44" ht="16.5" customHeight="1" outlineLevel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24"/>
      <c r="AN181" s="124"/>
      <c r="AO181" s="124"/>
      <c r="AP181" s="124"/>
      <c r="AQ181" s="124"/>
      <c r="AR181" s="124"/>
    </row>
    <row r="182" spans="1:44" ht="16.5" customHeight="1" outlineLevel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24"/>
      <c r="AN182" s="124"/>
      <c r="AO182" s="124"/>
      <c r="AP182" s="124"/>
      <c r="AQ182" s="124"/>
      <c r="AR182" s="124"/>
    </row>
    <row r="183" spans="1:44" ht="15.75" customHeight="1" outlineLevel="1">
      <c r="A183" s="22" t="s">
        <v>293</v>
      </c>
      <c r="B183" s="15" t="s">
        <v>730</v>
      </c>
      <c r="C183" s="124"/>
      <c r="D183" s="14"/>
      <c r="E183" s="259"/>
      <c r="F183" s="260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</row>
    <row r="184" spans="1:44" ht="15.75" customHeight="1" outlineLevel="1">
      <c r="A184" s="16"/>
      <c r="B184" s="60" t="s">
        <v>10</v>
      </c>
      <c r="C184" s="60" t="s">
        <v>301</v>
      </c>
      <c r="D184" s="60" t="s">
        <v>302</v>
      </c>
      <c r="E184" s="165" t="s">
        <v>731</v>
      </c>
      <c r="F184" s="165" t="s">
        <v>732</v>
      </c>
      <c r="G184" s="165" t="s">
        <v>733</v>
      </c>
      <c r="H184" s="165" t="s">
        <v>734</v>
      </c>
      <c r="I184" s="165" t="s">
        <v>735</v>
      </c>
      <c r="J184" s="165" t="s">
        <v>736</v>
      </c>
      <c r="K184" s="165" t="s">
        <v>737</v>
      </c>
      <c r="L184" s="165" t="s">
        <v>738</v>
      </c>
      <c r="M184" s="165" t="s">
        <v>739</v>
      </c>
      <c r="N184" s="165" t="s">
        <v>740</v>
      </c>
      <c r="O184" s="124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</row>
    <row r="185" spans="1:44" ht="15.75" customHeight="1" outlineLevel="1">
      <c r="A185" s="16"/>
      <c r="B185" s="17">
        <v>1</v>
      </c>
      <c r="C185" s="179" t="s">
        <v>230</v>
      </c>
      <c r="D185" s="17" t="s">
        <v>111</v>
      </c>
      <c r="E185" s="643">
        <v>0</v>
      </c>
      <c r="F185" s="643">
        <v>0</v>
      </c>
      <c r="G185" s="643">
        <v>0</v>
      </c>
      <c r="H185" s="643">
        <v>0</v>
      </c>
      <c r="I185" s="643">
        <v>0</v>
      </c>
      <c r="J185" s="643">
        <v>0</v>
      </c>
      <c r="K185" s="643">
        <v>0</v>
      </c>
      <c r="L185" s="643">
        <v>0</v>
      </c>
      <c r="M185" s="643">
        <v>0</v>
      </c>
      <c r="N185" s="643">
        <v>0</v>
      </c>
      <c r="O185" s="124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</row>
    <row r="186" spans="1:44" ht="15.75" customHeight="1" outlineLevel="1">
      <c r="A186" s="16"/>
      <c r="B186" s="17">
        <v>2</v>
      </c>
      <c r="C186" s="179" t="s">
        <v>322</v>
      </c>
      <c r="D186" s="17" t="s">
        <v>5</v>
      </c>
      <c r="E186" s="643">
        <v>0</v>
      </c>
      <c r="F186" s="643">
        <v>0</v>
      </c>
      <c r="G186" s="643">
        <v>0</v>
      </c>
      <c r="H186" s="643">
        <v>0</v>
      </c>
      <c r="I186" s="643">
        <v>0</v>
      </c>
      <c r="J186" s="643">
        <v>0</v>
      </c>
      <c r="K186" s="643">
        <v>0</v>
      </c>
      <c r="L186" s="643">
        <v>0</v>
      </c>
      <c r="M186" s="643">
        <v>0</v>
      </c>
      <c r="N186" s="643">
        <v>0</v>
      </c>
      <c r="O186" s="124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</row>
    <row r="187" spans="1:44" ht="15.75" customHeight="1" outlineLevel="1">
      <c r="A187" s="16"/>
      <c r="B187" s="257"/>
      <c r="C187" s="171" t="s">
        <v>233</v>
      </c>
      <c r="D187" s="258" t="s">
        <v>5</v>
      </c>
      <c r="E187" s="643">
        <v>0</v>
      </c>
      <c r="F187" s="643">
        <v>0</v>
      </c>
      <c r="G187" s="643">
        <v>0</v>
      </c>
      <c r="H187" s="643">
        <v>0</v>
      </c>
      <c r="I187" s="643">
        <v>0</v>
      </c>
      <c r="J187" s="643">
        <v>0</v>
      </c>
      <c r="K187" s="643">
        <v>0</v>
      </c>
      <c r="L187" s="643">
        <v>0</v>
      </c>
      <c r="M187" s="643">
        <v>0</v>
      </c>
      <c r="N187" s="643">
        <v>0</v>
      </c>
      <c r="O187" s="124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</row>
    <row r="188" spans="1:44" ht="15.75" customHeight="1" outlineLevel="2">
      <c r="A188" s="16"/>
      <c r="B188" s="133"/>
      <c r="C188" s="134" t="s">
        <v>235</v>
      </c>
      <c r="D188" s="17" t="s">
        <v>236</v>
      </c>
      <c r="E188" s="643">
        <v>0</v>
      </c>
      <c r="F188" s="643">
        <v>0</v>
      </c>
      <c r="G188" s="643">
        <v>0</v>
      </c>
      <c r="H188" s="643">
        <v>0</v>
      </c>
      <c r="I188" s="643">
        <v>0</v>
      </c>
      <c r="J188" s="643">
        <v>0</v>
      </c>
      <c r="K188" s="643">
        <v>0</v>
      </c>
      <c r="L188" s="643">
        <v>0</v>
      </c>
      <c r="M188" s="643">
        <v>0</v>
      </c>
      <c r="N188" s="643">
        <v>0</v>
      </c>
      <c r="O188" s="124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</row>
    <row r="189" spans="1:44" ht="15.75" customHeight="1" outlineLevel="2">
      <c r="A189" s="16"/>
      <c r="B189" s="133"/>
      <c r="C189" s="134" t="s">
        <v>237</v>
      </c>
      <c r="D189" s="17" t="s">
        <v>236</v>
      </c>
      <c r="E189" s="643">
        <v>0</v>
      </c>
      <c r="F189" s="643">
        <v>0</v>
      </c>
      <c r="G189" s="643">
        <v>0</v>
      </c>
      <c r="H189" s="643">
        <v>0</v>
      </c>
      <c r="I189" s="643">
        <v>0</v>
      </c>
      <c r="J189" s="643">
        <v>0</v>
      </c>
      <c r="K189" s="643">
        <v>0</v>
      </c>
      <c r="L189" s="643">
        <v>0</v>
      </c>
      <c r="M189" s="643">
        <v>0</v>
      </c>
      <c r="N189" s="643">
        <v>0</v>
      </c>
      <c r="O189" s="124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</row>
    <row r="190" spans="1:44" ht="15.75" customHeight="1" outlineLevel="2">
      <c r="A190" s="16"/>
      <c r="B190" s="133"/>
      <c r="C190" s="134" t="s">
        <v>238</v>
      </c>
      <c r="D190" s="17" t="s">
        <v>236</v>
      </c>
      <c r="E190" s="643">
        <v>0</v>
      </c>
      <c r="F190" s="643">
        <v>0</v>
      </c>
      <c r="G190" s="643">
        <v>0</v>
      </c>
      <c r="H190" s="643">
        <v>0</v>
      </c>
      <c r="I190" s="643">
        <v>0</v>
      </c>
      <c r="J190" s="643">
        <v>0</v>
      </c>
      <c r="K190" s="643">
        <v>0</v>
      </c>
      <c r="L190" s="643">
        <v>0</v>
      </c>
      <c r="M190" s="643">
        <v>0</v>
      </c>
      <c r="N190" s="643">
        <v>0</v>
      </c>
      <c r="O190" s="124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</row>
    <row r="191" spans="1:44" ht="15.75" customHeight="1" outlineLevel="2">
      <c r="A191" s="16"/>
      <c r="B191" s="133"/>
      <c r="C191" s="134" t="s">
        <v>239</v>
      </c>
      <c r="D191" s="17" t="s">
        <v>236</v>
      </c>
      <c r="E191" s="643">
        <v>0</v>
      </c>
      <c r="F191" s="643">
        <v>0</v>
      </c>
      <c r="G191" s="643">
        <v>0</v>
      </c>
      <c r="H191" s="643">
        <v>0</v>
      </c>
      <c r="I191" s="643">
        <v>0</v>
      </c>
      <c r="J191" s="643">
        <v>0</v>
      </c>
      <c r="K191" s="643">
        <v>0</v>
      </c>
      <c r="L191" s="643">
        <v>0</v>
      </c>
      <c r="M191" s="643">
        <v>0</v>
      </c>
      <c r="N191" s="643">
        <v>0</v>
      </c>
      <c r="O191" s="124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</row>
    <row r="192" spans="1:44" ht="15.75" customHeight="1" outlineLevel="2">
      <c r="A192" s="16"/>
      <c r="B192" s="133"/>
      <c r="C192" s="134" t="s">
        <v>240</v>
      </c>
      <c r="D192" s="17" t="s">
        <v>236</v>
      </c>
      <c r="E192" s="643">
        <v>0</v>
      </c>
      <c r="F192" s="643">
        <v>0</v>
      </c>
      <c r="G192" s="643">
        <v>0</v>
      </c>
      <c r="H192" s="643">
        <v>0</v>
      </c>
      <c r="I192" s="643">
        <v>0</v>
      </c>
      <c r="J192" s="643">
        <v>0</v>
      </c>
      <c r="K192" s="643">
        <v>0</v>
      </c>
      <c r="L192" s="643">
        <v>0</v>
      </c>
      <c r="M192" s="643">
        <v>0</v>
      </c>
      <c r="N192" s="643">
        <v>0</v>
      </c>
      <c r="O192" s="124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</row>
    <row r="193" spans="1:44" ht="15.75" customHeight="1" outlineLevel="2">
      <c r="A193" s="16"/>
      <c r="B193" s="133"/>
      <c r="C193" s="134" t="s">
        <v>241</v>
      </c>
      <c r="D193" s="17" t="s">
        <v>236</v>
      </c>
      <c r="E193" s="643">
        <v>0</v>
      </c>
      <c r="F193" s="643">
        <v>0</v>
      </c>
      <c r="G193" s="643">
        <v>0</v>
      </c>
      <c r="H193" s="643">
        <v>0</v>
      </c>
      <c r="I193" s="643">
        <v>0</v>
      </c>
      <c r="J193" s="643">
        <v>0</v>
      </c>
      <c r="K193" s="643">
        <v>0</v>
      </c>
      <c r="L193" s="643">
        <v>0</v>
      </c>
      <c r="M193" s="643">
        <v>0</v>
      </c>
      <c r="N193" s="643">
        <v>0</v>
      </c>
      <c r="O193" s="124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</row>
    <row r="194" spans="1:44" ht="15.75" customHeight="1" outlineLevel="2">
      <c r="A194" s="16"/>
      <c r="B194" s="133"/>
      <c r="C194" s="134" t="s">
        <v>242</v>
      </c>
      <c r="D194" s="17" t="s">
        <v>236</v>
      </c>
      <c r="E194" s="643">
        <v>0</v>
      </c>
      <c r="F194" s="643">
        <v>0</v>
      </c>
      <c r="G194" s="643">
        <v>0</v>
      </c>
      <c r="H194" s="643">
        <v>0</v>
      </c>
      <c r="I194" s="643">
        <v>0</v>
      </c>
      <c r="J194" s="643">
        <v>0</v>
      </c>
      <c r="K194" s="643">
        <v>0</v>
      </c>
      <c r="L194" s="643">
        <v>0</v>
      </c>
      <c r="M194" s="643">
        <v>0</v>
      </c>
      <c r="N194" s="643">
        <v>0</v>
      </c>
      <c r="O194" s="124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</row>
    <row r="195" spans="1:44" ht="15.75" customHeight="1" outlineLevel="2">
      <c r="A195" s="16"/>
      <c r="B195" s="133"/>
      <c r="C195" s="134" t="s">
        <v>243</v>
      </c>
      <c r="D195" s="17" t="s">
        <v>236</v>
      </c>
      <c r="E195" s="643">
        <v>0</v>
      </c>
      <c r="F195" s="643">
        <v>0</v>
      </c>
      <c r="G195" s="643">
        <v>0</v>
      </c>
      <c r="H195" s="643">
        <v>0</v>
      </c>
      <c r="I195" s="643">
        <v>0</v>
      </c>
      <c r="J195" s="643">
        <v>0</v>
      </c>
      <c r="K195" s="643">
        <v>0</v>
      </c>
      <c r="L195" s="643">
        <v>0</v>
      </c>
      <c r="M195" s="643">
        <v>0</v>
      </c>
      <c r="N195" s="643">
        <v>0</v>
      </c>
      <c r="O195" s="124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</row>
    <row r="196" spans="1:44" ht="15.75" customHeight="1" outlineLevel="2">
      <c r="A196" s="16"/>
      <c r="B196" s="133"/>
      <c r="C196" s="134" t="s">
        <v>244</v>
      </c>
      <c r="D196" s="17" t="s">
        <v>236</v>
      </c>
      <c r="E196" s="643">
        <v>0</v>
      </c>
      <c r="F196" s="643">
        <v>0</v>
      </c>
      <c r="G196" s="643">
        <v>0</v>
      </c>
      <c r="H196" s="643">
        <v>0</v>
      </c>
      <c r="I196" s="643">
        <v>0</v>
      </c>
      <c r="J196" s="643">
        <v>0</v>
      </c>
      <c r="K196" s="643">
        <v>0</v>
      </c>
      <c r="L196" s="643">
        <v>0</v>
      </c>
      <c r="M196" s="643">
        <v>0</v>
      </c>
      <c r="N196" s="643">
        <v>0</v>
      </c>
      <c r="O196" s="124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</row>
    <row r="197" spans="1:44" ht="15.75" customHeight="1" outlineLevel="1">
      <c r="A197" s="16"/>
      <c r="B197" s="257"/>
      <c r="C197" s="171" t="s">
        <v>728</v>
      </c>
      <c r="D197" s="258" t="s">
        <v>5</v>
      </c>
      <c r="E197" s="643">
        <v>0</v>
      </c>
      <c r="F197" s="643">
        <v>0</v>
      </c>
      <c r="G197" s="643">
        <v>0</v>
      </c>
      <c r="H197" s="643">
        <v>0</v>
      </c>
      <c r="I197" s="643">
        <v>0</v>
      </c>
      <c r="J197" s="643">
        <v>0</v>
      </c>
      <c r="K197" s="643">
        <v>0</v>
      </c>
      <c r="L197" s="643">
        <v>0</v>
      </c>
      <c r="M197" s="643">
        <v>0</v>
      </c>
      <c r="N197" s="643">
        <v>0</v>
      </c>
      <c r="O197" s="124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</row>
    <row r="198" spans="1:44" ht="15.75" customHeight="1" outlineLevel="2">
      <c r="A198" s="16"/>
      <c r="B198" s="133"/>
      <c r="C198" s="134" t="s">
        <v>250</v>
      </c>
      <c r="D198" s="17" t="s">
        <v>236</v>
      </c>
      <c r="E198" s="643">
        <v>0</v>
      </c>
      <c r="F198" s="643">
        <v>0</v>
      </c>
      <c r="G198" s="643">
        <v>0</v>
      </c>
      <c r="H198" s="643">
        <v>0</v>
      </c>
      <c r="I198" s="643">
        <v>0</v>
      </c>
      <c r="J198" s="643">
        <v>0</v>
      </c>
      <c r="K198" s="643">
        <v>0</v>
      </c>
      <c r="L198" s="643">
        <v>0</v>
      </c>
      <c r="M198" s="643">
        <v>0</v>
      </c>
      <c r="N198" s="643">
        <v>0</v>
      </c>
      <c r="O198" s="124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</row>
    <row r="199" spans="1:44" ht="15.75" customHeight="1" outlineLevel="2">
      <c r="A199" s="16"/>
      <c r="B199" s="133"/>
      <c r="C199" s="134" t="s">
        <v>251</v>
      </c>
      <c r="D199" s="17" t="s">
        <v>236</v>
      </c>
      <c r="E199" s="643">
        <v>0</v>
      </c>
      <c r="F199" s="643">
        <v>0</v>
      </c>
      <c r="G199" s="643">
        <v>0</v>
      </c>
      <c r="H199" s="643">
        <v>0</v>
      </c>
      <c r="I199" s="643">
        <v>0</v>
      </c>
      <c r="J199" s="643">
        <v>0</v>
      </c>
      <c r="K199" s="643">
        <v>0</v>
      </c>
      <c r="L199" s="643">
        <v>0</v>
      </c>
      <c r="M199" s="643">
        <v>0</v>
      </c>
      <c r="N199" s="643">
        <v>0</v>
      </c>
      <c r="O199" s="124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</row>
    <row r="200" spans="1:44" ht="15.75" customHeight="1" outlineLevel="2">
      <c r="A200" s="16"/>
      <c r="B200" s="133"/>
      <c r="C200" s="134" t="s">
        <v>252</v>
      </c>
      <c r="D200" s="17" t="s">
        <v>236</v>
      </c>
      <c r="E200" s="643">
        <v>0</v>
      </c>
      <c r="F200" s="643">
        <v>0</v>
      </c>
      <c r="G200" s="643">
        <v>0</v>
      </c>
      <c r="H200" s="643">
        <v>0</v>
      </c>
      <c r="I200" s="643">
        <v>0</v>
      </c>
      <c r="J200" s="643">
        <v>0</v>
      </c>
      <c r="K200" s="643">
        <v>0</v>
      </c>
      <c r="L200" s="643">
        <v>0</v>
      </c>
      <c r="M200" s="643">
        <v>0</v>
      </c>
      <c r="N200" s="643">
        <v>0</v>
      </c>
      <c r="O200" s="124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</row>
    <row r="201" spans="1:44" ht="15.75" customHeight="1" outlineLevel="2">
      <c r="A201" s="16"/>
      <c r="B201" s="133"/>
      <c r="C201" s="134" t="s">
        <v>253</v>
      </c>
      <c r="D201" s="17" t="s">
        <v>236</v>
      </c>
      <c r="E201" s="643">
        <v>0</v>
      </c>
      <c r="F201" s="643">
        <v>0</v>
      </c>
      <c r="G201" s="643">
        <v>0</v>
      </c>
      <c r="H201" s="643">
        <v>0</v>
      </c>
      <c r="I201" s="643">
        <v>0</v>
      </c>
      <c r="J201" s="643">
        <v>0</v>
      </c>
      <c r="K201" s="643">
        <v>0</v>
      </c>
      <c r="L201" s="643">
        <v>0</v>
      </c>
      <c r="M201" s="643">
        <v>0</v>
      </c>
      <c r="N201" s="643">
        <v>0</v>
      </c>
      <c r="O201" s="124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</row>
    <row r="202" spans="1:44" ht="15.75" customHeight="1" outlineLevel="1">
      <c r="A202" s="16"/>
      <c r="B202" s="17">
        <v>3</v>
      </c>
      <c r="C202" s="179" t="s">
        <v>325</v>
      </c>
      <c r="D202" s="17" t="s">
        <v>5</v>
      </c>
      <c r="E202" s="643">
        <v>0</v>
      </c>
      <c r="F202" s="643">
        <v>0</v>
      </c>
      <c r="G202" s="643">
        <v>0</v>
      </c>
      <c r="H202" s="643">
        <v>0</v>
      </c>
      <c r="I202" s="643">
        <v>0</v>
      </c>
      <c r="J202" s="643">
        <v>0</v>
      </c>
      <c r="K202" s="643">
        <v>0</v>
      </c>
      <c r="L202" s="643">
        <v>0</v>
      </c>
      <c r="M202" s="643">
        <v>0</v>
      </c>
      <c r="N202" s="643">
        <v>0</v>
      </c>
      <c r="O202" s="124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</row>
    <row r="203" spans="1:44" ht="15.75" customHeight="1" outlineLevel="1">
      <c r="A203" s="16"/>
      <c r="B203" s="257"/>
      <c r="C203" s="171" t="s">
        <v>254</v>
      </c>
      <c r="D203" s="258" t="s">
        <v>5</v>
      </c>
      <c r="E203" s="643">
        <v>0</v>
      </c>
      <c r="F203" s="643">
        <v>0</v>
      </c>
      <c r="G203" s="643">
        <v>0</v>
      </c>
      <c r="H203" s="643">
        <v>0</v>
      </c>
      <c r="I203" s="643">
        <v>0</v>
      </c>
      <c r="J203" s="643">
        <v>0</v>
      </c>
      <c r="K203" s="643">
        <v>0</v>
      </c>
      <c r="L203" s="643">
        <v>0</v>
      </c>
      <c r="M203" s="643">
        <v>0</v>
      </c>
      <c r="N203" s="643">
        <v>0</v>
      </c>
      <c r="O203" s="124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</row>
    <row r="204" spans="1:44" ht="15.75" customHeight="1" outlineLevel="2">
      <c r="A204" s="16"/>
      <c r="B204" s="133"/>
      <c r="C204" s="134" t="s">
        <v>256</v>
      </c>
      <c r="D204" s="17" t="s">
        <v>236</v>
      </c>
      <c r="E204" s="643">
        <v>0</v>
      </c>
      <c r="F204" s="643">
        <v>0</v>
      </c>
      <c r="G204" s="643">
        <v>0</v>
      </c>
      <c r="H204" s="643">
        <v>0</v>
      </c>
      <c r="I204" s="643">
        <v>0</v>
      </c>
      <c r="J204" s="643">
        <v>0</v>
      </c>
      <c r="K204" s="643">
        <v>0</v>
      </c>
      <c r="L204" s="643">
        <v>0</v>
      </c>
      <c r="M204" s="643">
        <v>0</v>
      </c>
      <c r="N204" s="643">
        <v>0</v>
      </c>
      <c r="O204" s="124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</row>
    <row r="205" spans="1:44" ht="15.75" customHeight="1" outlineLevel="2">
      <c r="A205" s="16"/>
      <c r="B205" s="133"/>
      <c r="C205" s="134" t="s">
        <v>257</v>
      </c>
      <c r="D205" s="17" t="s">
        <v>236</v>
      </c>
      <c r="E205" s="643">
        <v>0</v>
      </c>
      <c r="F205" s="643">
        <v>0</v>
      </c>
      <c r="G205" s="643">
        <v>0</v>
      </c>
      <c r="H205" s="643">
        <v>0</v>
      </c>
      <c r="I205" s="643">
        <v>0</v>
      </c>
      <c r="J205" s="643">
        <v>0</v>
      </c>
      <c r="K205" s="643">
        <v>0</v>
      </c>
      <c r="L205" s="643">
        <v>0</v>
      </c>
      <c r="M205" s="643">
        <v>0</v>
      </c>
      <c r="N205" s="643">
        <v>0</v>
      </c>
      <c r="O205" s="124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</row>
    <row r="206" spans="1:44" ht="15.75" customHeight="1" outlineLevel="2">
      <c r="A206" s="16"/>
      <c r="B206" s="133"/>
      <c r="C206" s="134" t="s">
        <v>258</v>
      </c>
      <c r="D206" s="17" t="s">
        <v>236</v>
      </c>
      <c r="E206" s="643">
        <v>0</v>
      </c>
      <c r="F206" s="643">
        <v>0</v>
      </c>
      <c r="G206" s="643">
        <v>0</v>
      </c>
      <c r="H206" s="643">
        <v>0</v>
      </c>
      <c r="I206" s="643">
        <v>0</v>
      </c>
      <c r="J206" s="643">
        <v>0</v>
      </c>
      <c r="K206" s="643">
        <v>0</v>
      </c>
      <c r="L206" s="643">
        <v>0</v>
      </c>
      <c r="M206" s="643">
        <v>0</v>
      </c>
      <c r="N206" s="643">
        <v>0</v>
      </c>
      <c r="O206" s="124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</row>
    <row r="207" spans="1:44" ht="15.75" customHeight="1" outlineLevel="2">
      <c r="A207" s="16"/>
      <c r="B207" s="133"/>
      <c r="C207" s="134" t="s">
        <v>259</v>
      </c>
      <c r="D207" s="17" t="s">
        <v>236</v>
      </c>
      <c r="E207" s="643">
        <v>0</v>
      </c>
      <c r="F207" s="643">
        <v>0</v>
      </c>
      <c r="G207" s="643">
        <v>0</v>
      </c>
      <c r="H207" s="643">
        <v>0</v>
      </c>
      <c r="I207" s="643">
        <v>0</v>
      </c>
      <c r="J207" s="643">
        <v>0</v>
      </c>
      <c r="K207" s="643">
        <v>0</v>
      </c>
      <c r="L207" s="643">
        <v>0</v>
      </c>
      <c r="M207" s="643">
        <v>0</v>
      </c>
      <c r="N207" s="643">
        <v>0</v>
      </c>
      <c r="O207" s="124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</row>
    <row r="208" spans="1:44" ht="15.75" customHeight="1" outlineLevel="2">
      <c r="A208" s="16"/>
      <c r="B208" s="133"/>
      <c r="C208" s="134" t="s">
        <v>260</v>
      </c>
      <c r="D208" s="17" t="s">
        <v>236</v>
      </c>
      <c r="E208" s="643">
        <v>0</v>
      </c>
      <c r="F208" s="643">
        <v>0</v>
      </c>
      <c r="G208" s="643">
        <v>0</v>
      </c>
      <c r="H208" s="643">
        <v>0</v>
      </c>
      <c r="I208" s="643">
        <v>0</v>
      </c>
      <c r="J208" s="643">
        <v>0</v>
      </c>
      <c r="K208" s="643">
        <v>0</v>
      </c>
      <c r="L208" s="643">
        <v>0</v>
      </c>
      <c r="M208" s="643">
        <v>0</v>
      </c>
      <c r="N208" s="643">
        <v>0</v>
      </c>
      <c r="O208" s="124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</row>
    <row r="209" spans="1:44" ht="15.75" customHeight="1" outlineLevel="2">
      <c r="A209" s="16"/>
      <c r="B209" s="133"/>
      <c r="C209" s="134" t="s">
        <v>261</v>
      </c>
      <c r="D209" s="17" t="s">
        <v>236</v>
      </c>
      <c r="E209" s="643">
        <v>0</v>
      </c>
      <c r="F209" s="643">
        <v>0</v>
      </c>
      <c r="G209" s="643">
        <v>0</v>
      </c>
      <c r="H209" s="643">
        <v>0</v>
      </c>
      <c r="I209" s="643">
        <v>0</v>
      </c>
      <c r="J209" s="643">
        <v>0</v>
      </c>
      <c r="K209" s="643">
        <v>0</v>
      </c>
      <c r="L209" s="643">
        <v>0</v>
      </c>
      <c r="M209" s="643">
        <v>0</v>
      </c>
      <c r="N209" s="643">
        <v>0</v>
      </c>
      <c r="O209" s="124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</row>
    <row r="210" spans="1:44" ht="15.75" customHeight="1" outlineLevel="1">
      <c r="A210" s="16"/>
      <c r="B210" s="257"/>
      <c r="C210" s="171" t="s">
        <v>262</v>
      </c>
      <c r="D210" s="258" t="s">
        <v>5</v>
      </c>
      <c r="E210" s="643">
        <v>0</v>
      </c>
      <c r="F210" s="643">
        <v>0</v>
      </c>
      <c r="G210" s="643">
        <v>0</v>
      </c>
      <c r="H210" s="643">
        <v>0</v>
      </c>
      <c r="I210" s="643">
        <v>0</v>
      </c>
      <c r="J210" s="643">
        <v>0</v>
      </c>
      <c r="K210" s="643">
        <v>0</v>
      </c>
      <c r="L210" s="643">
        <v>0</v>
      </c>
      <c r="M210" s="643">
        <v>0</v>
      </c>
      <c r="N210" s="643">
        <v>0</v>
      </c>
      <c r="O210" s="124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</row>
    <row r="211" spans="1:44" ht="15.75" customHeight="1" outlineLevel="2">
      <c r="A211" s="16"/>
      <c r="B211" s="133"/>
      <c r="C211" s="134" t="s">
        <v>264</v>
      </c>
      <c r="D211" s="17" t="s">
        <v>236</v>
      </c>
      <c r="E211" s="643">
        <v>0</v>
      </c>
      <c r="F211" s="643">
        <v>0</v>
      </c>
      <c r="G211" s="643">
        <v>0</v>
      </c>
      <c r="H211" s="643">
        <v>0</v>
      </c>
      <c r="I211" s="643">
        <v>0</v>
      </c>
      <c r="J211" s="643">
        <v>0</v>
      </c>
      <c r="K211" s="643">
        <v>0</v>
      </c>
      <c r="L211" s="643">
        <v>0</v>
      </c>
      <c r="M211" s="643">
        <v>0</v>
      </c>
      <c r="N211" s="643">
        <v>0</v>
      </c>
      <c r="O211" s="124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</row>
    <row r="212" spans="1:44" ht="15.75" customHeight="1" outlineLevel="2">
      <c r="A212" s="16"/>
      <c r="B212" s="133"/>
      <c r="C212" s="134" t="s">
        <v>265</v>
      </c>
      <c r="D212" s="17" t="s">
        <v>236</v>
      </c>
      <c r="E212" s="643">
        <v>0</v>
      </c>
      <c r="F212" s="643">
        <v>0</v>
      </c>
      <c r="G212" s="643">
        <v>0</v>
      </c>
      <c r="H212" s="643">
        <v>0</v>
      </c>
      <c r="I212" s="643">
        <v>0</v>
      </c>
      <c r="J212" s="643">
        <v>0</v>
      </c>
      <c r="K212" s="643">
        <v>0</v>
      </c>
      <c r="L212" s="643">
        <v>0</v>
      </c>
      <c r="M212" s="643">
        <v>0</v>
      </c>
      <c r="N212" s="643">
        <v>0</v>
      </c>
      <c r="O212" s="124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</row>
    <row r="213" spans="1:44" ht="15.75" customHeight="1" outlineLevel="1">
      <c r="A213" s="16"/>
      <c r="B213" s="17">
        <v>4</v>
      </c>
      <c r="C213" s="126" t="s">
        <v>729</v>
      </c>
      <c r="D213" s="17" t="s">
        <v>270</v>
      </c>
      <c r="E213" s="643">
        <v>0</v>
      </c>
      <c r="F213" s="643">
        <v>0</v>
      </c>
      <c r="G213" s="643">
        <v>0</v>
      </c>
      <c r="H213" s="643">
        <v>0</v>
      </c>
      <c r="I213" s="643">
        <v>0</v>
      </c>
      <c r="J213" s="643">
        <v>0</v>
      </c>
      <c r="K213" s="643">
        <v>0</v>
      </c>
      <c r="L213" s="643">
        <v>0</v>
      </c>
      <c r="M213" s="643">
        <v>0</v>
      </c>
      <c r="N213" s="643">
        <v>0</v>
      </c>
      <c r="O213" s="124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</row>
    <row r="214" spans="1:44" ht="15.75" customHeight="1" outlineLevel="1">
      <c r="A214" s="16"/>
      <c r="B214" s="17">
        <v>5</v>
      </c>
      <c r="C214" s="126" t="s">
        <v>741</v>
      </c>
      <c r="D214" s="17" t="s">
        <v>228</v>
      </c>
      <c r="E214" s="643">
        <v>0</v>
      </c>
      <c r="F214" s="643">
        <v>0</v>
      </c>
      <c r="G214" s="643">
        <v>0</v>
      </c>
      <c r="H214" s="643">
        <v>0</v>
      </c>
      <c r="I214" s="643">
        <v>0</v>
      </c>
      <c r="J214" s="643">
        <v>0</v>
      </c>
      <c r="K214" s="643">
        <v>0</v>
      </c>
      <c r="L214" s="643">
        <v>0</v>
      </c>
      <c r="M214" s="643">
        <v>0</v>
      </c>
      <c r="N214" s="643">
        <v>0</v>
      </c>
      <c r="O214" s="124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</row>
    <row r="215" spans="1:44" ht="15.75" customHeight="1" outlineLevel="1">
      <c r="A215" s="16"/>
      <c r="B215" s="17">
        <v>6</v>
      </c>
      <c r="C215" s="126" t="s">
        <v>742</v>
      </c>
      <c r="D215" s="17" t="s">
        <v>267</v>
      </c>
      <c r="E215" s="643">
        <v>0</v>
      </c>
      <c r="F215" s="643">
        <v>0</v>
      </c>
      <c r="G215" s="643">
        <v>0</v>
      </c>
      <c r="H215" s="643">
        <v>0</v>
      </c>
      <c r="I215" s="643">
        <v>0</v>
      </c>
      <c r="J215" s="643">
        <v>0</v>
      </c>
      <c r="K215" s="643">
        <v>0</v>
      </c>
      <c r="L215" s="643">
        <v>0</v>
      </c>
      <c r="M215" s="643">
        <v>0</v>
      </c>
      <c r="N215" s="643">
        <v>0</v>
      </c>
      <c r="O215" s="124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</row>
    <row r="216" spans="1:44" ht="15.75" customHeight="1" outlineLevel="1">
      <c r="A216" s="16"/>
      <c r="B216" s="17"/>
      <c r="C216" s="126" t="s">
        <v>743</v>
      </c>
      <c r="D216" s="17" t="s">
        <v>267</v>
      </c>
      <c r="E216" s="643">
        <v>0</v>
      </c>
      <c r="F216" s="643">
        <v>0</v>
      </c>
      <c r="G216" s="643">
        <v>0</v>
      </c>
      <c r="H216" s="643">
        <v>0</v>
      </c>
      <c r="I216" s="643">
        <v>0</v>
      </c>
      <c r="J216" s="643">
        <v>0</v>
      </c>
      <c r="K216" s="643">
        <v>0</v>
      </c>
      <c r="L216" s="643">
        <v>0</v>
      </c>
      <c r="M216" s="643">
        <v>0</v>
      </c>
      <c r="N216" s="643">
        <v>0</v>
      </c>
      <c r="O216" s="124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</row>
    <row r="217" spans="1:44" ht="15.75" customHeight="1" outlineLevel="1">
      <c r="A217" s="16"/>
      <c r="B217" s="17"/>
      <c r="C217" s="126" t="s">
        <v>744</v>
      </c>
      <c r="D217" s="17" t="s">
        <v>267</v>
      </c>
      <c r="E217" s="643">
        <v>0</v>
      </c>
      <c r="F217" s="643">
        <v>0</v>
      </c>
      <c r="G217" s="643">
        <v>0</v>
      </c>
      <c r="H217" s="643">
        <v>0</v>
      </c>
      <c r="I217" s="643">
        <v>0</v>
      </c>
      <c r="J217" s="643">
        <v>0</v>
      </c>
      <c r="K217" s="643">
        <v>0</v>
      </c>
      <c r="L217" s="643">
        <v>0</v>
      </c>
      <c r="M217" s="643">
        <v>0</v>
      </c>
      <c r="N217" s="643">
        <v>0</v>
      </c>
      <c r="O217" s="124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</row>
    <row r="218" spans="1:44" ht="15.75" customHeight="1" outlineLevel="1">
      <c r="A218" s="16"/>
      <c r="B218" s="257"/>
      <c r="C218" s="261" t="s">
        <v>745</v>
      </c>
      <c r="D218" s="258" t="s">
        <v>5</v>
      </c>
      <c r="E218" s="643">
        <v>0</v>
      </c>
      <c r="F218" s="643">
        <v>0</v>
      </c>
      <c r="G218" s="643">
        <v>0</v>
      </c>
      <c r="H218" s="643">
        <v>0</v>
      </c>
      <c r="I218" s="643">
        <v>0</v>
      </c>
      <c r="J218" s="643">
        <v>0</v>
      </c>
      <c r="K218" s="643">
        <v>0</v>
      </c>
      <c r="L218" s="643">
        <v>0</v>
      </c>
      <c r="M218" s="643">
        <v>0</v>
      </c>
      <c r="N218" s="643">
        <v>0</v>
      </c>
      <c r="O218" s="124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</row>
    <row r="219" spans="1:44" ht="15.75" customHeight="1" outlineLevel="1">
      <c r="A219" s="16"/>
      <c r="B219" s="17">
        <v>7</v>
      </c>
      <c r="C219" s="126" t="s">
        <v>746</v>
      </c>
      <c r="D219" s="17" t="s">
        <v>747</v>
      </c>
      <c r="E219" s="643">
        <v>0</v>
      </c>
      <c r="F219" s="643">
        <v>0</v>
      </c>
      <c r="G219" s="643">
        <v>0</v>
      </c>
      <c r="H219" s="643">
        <v>0</v>
      </c>
      <c r="I219" s="643">
        <v>0</v>
      </c>
      <c r="J219" s="643">
        <v>0</v>
      </c>
      <c r="K219" s="643">
        <v>0</v>
      </c>
      <c r="L219" s="643">
        <v>0</v>
      </c>
      <c r="M219" s="643">
        <v>0</v>
      </c>
      <c r="N219" s="643">
        <v>0</v>
      </c>
      <c r="O219" s="124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</row>
    <row r="220" spans="1:44" ht="15.75" customHeight="1" outlineLevel="1">
      <c r="A220" s="16"/>
      <c r="B220" s="17">
        <v>8</v>
      </c>
      <c r="C220" s="126" t="s">
        <v>748</v>
      </c>
      <c r="D220" s="17" t="s">
        <v>747</v>
      </c>
      <c r="E220" s="643">
        <v>0</v>
      </c>
      <c r="F220" s="643">
        <v>0</v>
      </c>
      <c r="G220" s="643">
        <v>0</v>
      </c>
      <c r="H220" s="643">
        <v>0</v>
      </c>
      <c r="I220" s="643">
        <v>0</v>
      </c>
      <c r="J220" s="643">
        <v>0</v>
      </c>
      <c r="K220" s="643">
        <v>0</v>
      </c>
      <c r="L220" s="643">
        <v>0</v>
      </c>
      <c r="M220" s="643">
        <v>0</v>
      </c>
      <c r="N220" s="643">
        <v>0</v>
      </c>
      <c r="O220" s="124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</row>
    <row r="221" spans="1:44" ht="15.75" customHeight="1" outlineLevel="1">
      <c r="A221" s="16"/>
      <c r="B221" s="17">
        <v>7</v>
      </c>
      <c r="C221" s="126" t="s">
        <v>749</v>
      </c>
      <c r="D221" s="17" t="s">
        <v>267</v>
      </c>
      <c r="E221" s="643">
        <v>0</v>
      </c>
      <c r="F221" s="643">
        <v>0</v>
      </c>
      <c r="G221" s="643">
        <v>0</v>
      </c>
      <c r="H221" s="643">
        <v>0</v>
      </c>
      <c r="I221" s="643">
        <v>0</v>
      </c>
      <c r="J221" s="643">
        <v>0</v>
      </c>
      <c r="K221" s="643">
        <v>0</v>
      </c>
      <c r="L221" s="643">
        <v>0</v>
      </c>
      <c r="M221" s="643">
        <v>0</v>
      </c>
      <c r="N221" s="643">
        <v>0</v>
      </c>
      <c r="O221" s="124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</row>
    <row r="222" spans="1:44" ht="15.75" customHeight="1" outlineLevel="1">
      <c r="A222" s="16"/>
      <c r="B222" s="17">
        <v>8</v>
      </c>
      <c r="C222" s="126" t="s">
        <v>750</v>
      </c>
      <c r="D222" s="17" t="s">
        <v>747</v>
      </c>
      <c r="E222" s="643">
        <v>0</v>
      </c>
      <c r="F222" s="643">
        <v>0</v>
      </c>
      <c r="G222" s="643">
        <v>0</v>
      </c>
      <c r="H222" s="643">
        <v>0</v>
      </c>
      <c r="I222" s="643">
        <v>0</v>
      </c>
      <c r="J222" s="643">
        <v>0</v>
      </c>
      <c r="K222" s="643">
        <v>0</v>
      </c>
      <c r="L222" s="643">
        <v>0</v>
      </c>
      <c r="M222" s="643">
        <v>0</v>
      </c>
      <c r="N222" s="643">
        <v>0</v>
      </c>
      <c r="O222" s="124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</row>
    <row r="223" spans="1:44" ht="15.75" customHeight="1" outlineLevel="1">
      <c r="A223" s="16"/>
      <c r="B223" s="50"/>
      <c r="C223" s="65"/>
      <c r="D223" s="50"/>
      <c r="E223" s="22"/>
      <c r="F223" s="262"/>
      <c r="G223" s="263"/>
      <c r="H223" s="263"/>
      <c r="I223" s="263"/>
      <c r="J223" s="263"/>
      <c r="K223" s="263"/>
      <c r="L223" s="263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</row>
    <row r="224" spans="1:44" ht="15.75" customHeight="1" outlineLevel="1">
      <c r="A224" s="16"/>
      <c r="B224" s="50"/>
      <c r="C224" s="65"/>
      <c r="D224" s="50"/>
      <c r="E224" s="22"/>
      <c r="F224" s="262"/>
      <c r="G224" s="263"/>
      <c r="H224" s="263"/>
      <c r="I224" s="263"/>
      <c r="J224" s="263"/>
      <c r="K224" s="263"/>
      <c r="L224" s="263"/>
      <c r="M224" s="263"/>
      <c r="N224" s="263"/>
      <c r="O224" s="263"/>
      <c r="P224" s="263"/>
      <c r="Q224" s="263"/>
      <c r="R224" s="263"/>
      <c r="S224" s="263"/>
      <c r="T224" s="263"/>
      <c r="U224" s="263"/>
      <c r="V224" s="263"/>
      <c r="W224" s="263"/>
      <c r="X224" s="263"/>
      <c r="Y224" s="263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</row>
    <row r="225" spans="1:44" ht="15.75" customHeight="1" outlineLevel="1">
      <c r="A225" s="22" t="s">
        <v>751</v>
      </c>
      <c r="B225" s="15" t="s">
        <v>752</v>
      </c>
      <c r="C225" s="124"/>
      <c r="D225" s="65"/>
      <c r="E225" s="164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</row>
    <row r="226" spans="1:44" ht="15.75" customHeight="1" outlineLevel="1">
      <c r="A226" s="16"/>
      <c r="B226" s="60" t="s">
        <v>10</v>
      </c>
      <c r="C226" s="60" t="s">
        <v>301</v>
      </c>
      <c r="D226" s="60" t="s">
        <v>302</v>
      </c>
      <c r="E226" s="165" t="s">
        <v>753</v>
      </c>
      <c r="F226" s="165" t="s">
        <v>754</v>
      </c>
      <c r="G226" s="165" t="s">
        <v>755</v>
      </c>
      <c r="H226" s="165" t="s">
        <v>756</v>
      </c>
      <c r="I226" s="165" t="s">
        <v>757</v>
      </c>
      <c r="J226" s="165" t="s">
        <v>758</v>
      </c>
      <c r="K226" s="165" t="s">
        <v>759</v>
      </c>
      <c r="L226" s="165" t="s">
        <v>760</v>
      </c>
      <c r="M226" s="165" t="s">
        <v>761</v>
      </c>
      <c r="N226" s="165" t="s">
        <v>762</v>
      </c>
      <c r="O226" s="165" t="s">
        <v>763</v>
      </c>
      <c r="P226" s="165" t="s">
        <v>764</v>
      </c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</row>
    <row r="227" spans="1:44" ht="15.75" customHeight="1" outlineLevel="1">
      <c r="A227" s="16"/>
      <c r="B227" s="17">
        <v>1</v>
      </c>
      <c r="C227" s="179" t="s">
        <v>230</v>
      </c>
      <c r="D227" s="17" t="s">
        <v>111</v>
      </c>
      <c r="E227" s="644">
        <v>818.60699999999997</v>
      </c>
      <c r="F227" s="644">
        <v>890.72699999999998</v>
      </c>
      <c r="G227" s="644">
        <v>1730.748</v>
      </c>
      <c r="H227" s="644">
        <v>1960.357</v>
      </c>
      <c r="I227" s="644">
        <v>943.38800000000003</v>
      </c>
      <c r="J227" s="644">
        <v>1042.0540000000001</v>
      </c>
      <c r="K227" s="644">
        <v>64.539000000000001</v>
      </c>
      <c r="L227" s="644">
        <v>82.667000000000002</v>
      </c>
      <c r="M227" s="644">
        <v>132.54300000000001</v>
      </c>
      <c r="N227" s="644">
        <v>41.152999999999999</v>
      </c>
      <c r="O227" s="644">
        <v>121.554</v>
      </c>
      <c r="P227" s="644">
        <v>148.52199999999999</v>
      </c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</row>
    <row r="228" spans="1:44" ht="15.75" customHeight="1" outlineLevel="1">
      <c r="A228" s="16"/>
      <c r="B228" s="17">
        <v>2</v>
      </c>
      <c r="C228" s="179" t="s">
        <v>322</v>
      </c>
      <c r="D228" s="17" t="s">
        <v>5</v>
      </c>
      <c r="E228" s="643">
        <v>0</v>
      </c>
      <c r="F228" s="643">
        <v>0</v>
      </c>
      <c r="G228" s="643">
        <v>0</v>
      </c>
      <c r="H228" s="643">
        <v>0</v>
      </c>
      <c r="I228" s="643">
        <v>0</v>
      </c>
      <c r="J228" s="643">
        <v>0</v>
      </c>
      <c r="K228" s="643">
        <v>0</v>
      </c>
      <c r="L228" s="643">
        <v>0</v>
      </c>
      <c r="M228" s="643">
        <v>0</v>
      </c>
      <c r="N228" s="643">
        <v>0</v>
      </c>
      <c r="O228" s="643">
        <v>0</v>
      </c>
      <c r="P228" s="643">
        <v>0</v>
      </c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</row>
    <row r="229" spans="1:44" ht="15.75" customHeight="1" outlineLevel="1">
      <c r="A229" s="16"/>
      <c r="B229" s="257"/>
      <c r="C229" s="171" t="s">
        <v>233</v>
      </c>
      <c r="D229" s="258" t="s">
        <v>5</v>
      </c>
      <c r="E229" s="643">
        <v>0</v>
      </c>
      <c r="F229" s="643">
        <v>0</v>
      </c>
      <c r="G229" s="643">
        <v>0</v>
      </c>
      <c r="H229" s="643">
        <v>0</v>
      </c>
      <c r="I229" s="643">
        <v>0</v>
      </c>
      <c r="J229" s="643">
        <v>0</v>
      </c>
      <c r="K229" s="643">
        <v>0</v>
      </c>
      <c r="L229" s="643">
        <v>0</v>
      </c>
      <c r="M229" s="643">
        <v>0</v>
      </c>
      <c r="N229" s="643">
        <v>0</v>
      </c>
      <c r="O229" s="643">
        <v>0</v>
      </c>
      <c r="P229" s="643">
        <v>0</v>
      </c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</row>
    <row r="230" spans="1:44" ht="15.75" hidden="1" customHeight="1" outlineLevel="2">
      <c r="A230" s="16"/>
      <c r="B230" s="133"/>
      <c r="C230" s="134" t="s">
        <v>235</v>
      </c>
      <c r="D230" s="17" t="s">
        <v>236</v>
      </c>
      <c r="E230" s="643">
        <v>0</v>
      </c>
      <c r="F230" s="643">
        <v>0</v>
      </c>
      <c r="G230" s="643">
        <v>0</v>
      </c>
      <c r="H230" s="643">
        <v>0</v>
      </c>
      <c r="I230" s="643">
        <v>0</v>
      </c>
      <c r="J230" s="643">
        <v>0</v>
      </c>
      <c r="K230" s="643">
        <v>0</v>
      </c>
      <c r="L230" s="643">
        <v>0</v>
      </c>
      <c r="M230" s="643">
        <v>0</v>
      </c>
      <c r="N230" s="643">
        <v>0</v>
      </c>
      <c r="O230" s="643">
        <v>0</v>
      </c>
      <c r="P230" s="643">
        <v>0</v>
      </c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</row>
    <row r="231" spans="1:44" ht="15.75" hidden="1" customHeight="1" outlineLevel="2">
      <c r="A231" s="16"/>
      <c r="B231" s="133"/>
      <c r="C231" s="134" t="s">
        <v>237</v>
      </c>
      <c r="D231" s="17" t="s">
        <v>236</v>
      </c>
      <c r="E231" s="643">
        <v>0</v>
      </c>
      <c r="F231" s="643">
        <v>0</v>
      </c>
      <c r="G231" s="643">
        <v>0</v>
      </c>
      <c r="H231" s="643">
        <v>0</v>
      </c>
      <c r="I231" s="643">
        <v>0</v>
      </c>
      <c r="J231" s="643">
        <v>0</v>
      </c>
      <c r="K231" s="643">
        <v>0</v>
      </c>
      <c r="L231" s="643">
        <v>0</v>
      </c>
      <c r="M231" s="643">
        <v>0</v>
      </c>
      <c r="N231" s="643">
        <v>0</v>
      </c>
      <c r="O231" s="643">
        <v>0</v>
      </c>
      <c r="P231" s="643">
        <v>0</v>
      </c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</row>
    <row r="232" spans="1:44" ht="15.75" hidden="1" customHeight="1" outlineLevel="2">
      <c r="A232" s="16"/>
      <c r="B232" s="133"/>
      <c r="C232" s="134" t="s">
        <v>238</v>
      </c>
      <c r="D232" s="17" t="s">
        <v>236</v>
      </c>
      <c r="E232" s="643">
        <v>0</v>
      </c>
      <c r="F232" s="643">
        <v>0</v>
      </c>
      <c r="G232" s="643">
        <v>0</v>
      </c>
      <c r="H232" s="643">
        <v>0</v>
      </c>
      <c r="I232" s="643">
        <v>0</v>
      </c>
      <c r="J232" s="643">
        <v>0</v>
      </c>
      <c r="K232" s="643">
        <v>0</v>
      </c>
      <c r="L232" s="643">
        <v>0</v>
      </c>
      <c r="M232" s="643">
        <v>0</v>
      </c>
      <c r="N232" s="643">
        <v>0</v>
      </c>
      <c r="O232" s="643">
        <v>0</v>
      </c>
      <c r="P232" s="643">
        <v>0</v>
      </c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</row>
    <row r="233" spans="1:44" ht="15.75" hidden="1" customHeight="1" outlineLevel="2">
      <c r="A233" s="16"/>
      <c r="B233" s="133"/>
      <c r="C233" s="134" t="s">
        <v>239</v>
      </c>
      <c r="D233" s="17" t="s">
        <v>236</v>
      </c>
      <c r="E233" s="643">
        <v>0</v>
      </c>
      <c r="F233" s="643">
        <v>0</v>
      </c>
      <c r="G233" s="643">
        <v>0</v>
      </c>
      <c r="H233" s="643">
        <v>0</v>
      </c>
      <c r="I233" s="643">
        <v>0</v>
      </c>
      <c r="J233" s="643">
        <v>0</v>
      </c>
      <c r="K233" s="643">
        <v>0</v>
      </c>
      <c r="L233" s="643">
        <v>0</v>
      </c>
      <c r="M233" s="643">
        <v>0</v>
      </c>
      <c r="N233" s="643">
        <v>0</v>
      </c>
      <c r="O233" s="643">
        <v>0</v>
      </c>
      <c r="P233" s="643">
        <v>0</v>
      </c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</row>
    <row r="234" spans="1:44" ht="15.75" hidden="1" customHeight="1" outlineLevel="2">
      <c r="A234" s="16"/>
      <c r="B234" s="133"/>
      <c r="C234" s="134" t="s">
        <v>240</v>
      </c>
      <c r="D234" s="17" t="s">
        <v>236</v>
      </c>
      <c r="E234" s="643">
        <v>0</v>
      </c>
      <c r="F234" s="643">
        <v>0</v>
      </c>
      <c r="G234" s="643">
        <v>0</v>
      </c>
      <c r="H234" s="643">
        <v>0</v>
      </c>
      <c r="I234" s="643">
        <v>0</v>
      </c>
      <c r="J234" s="643">
        <v>0</v>
      </c>
      <c r="K234" s="643">
        <v>0</v>
      </c>
      <c r="L234" s="643">
        <v>0</v>
      </c>
      <c r="M234" s="643">
        <v>0</v>
      </c>
      <c r="N234" s="643">
        <v>0</v>
      </c>
      <c r="O234" s="643">
        <v>0</v>
      </c>
      <c r="P234" s="643">
        <v>0</v>
      </c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</row>
    <row r="235" spans="1:44" ht="15.75" hidden="1" customHeight="1" outlineLevel="2">
      <c r="A235" s="16"/>
      <c r="B235" s="133"/>
      <c r="C235" s="134" t="s">
        <v>241</v>
      </c>
      <c r="D235" s="17" t="s">
        <v>236</v>
      </c>
      <c r="E235" s="643">
        <v>0</v>
      </c>
      <c r="F235" s="643">
        <v>0</v>
      </c>
      <c r="G235" s="643">
        <v>0</v>
      </c>
      <c r="H235" s="643">
        <v>0</v>
      </c>
      <c r="I235" s="643">
        <v>0</v>
      </c>
      <c r="J235" s="643">
        <v>0</v>
      </c>
      <c r="K235" s="643">
        <v>0</v>
      </c>
      <c r="L235" s="643">
        <v>0</v>
      </c>
      <c r="M235" s="643">
        <v>0</v>
      </c>
      <c r="N235" s="643">
        <v>0</v>
      </c>
      <c r="O235" s="643">
        <v>0</v>
      </c>
      <c r="P235" s="643">
        <v>0</v>
      </c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</row>
    <row r="236" spans="1:44" ht="15.75" hidden="1" customHeight="1" outlineLevel="2">
      <c r="A236" s="16"/>
      <c r="B236" s="133"/>
      <c r="C236" s="134" t="s">
        <v>242</v>
      </c>
      <c r="D236" s="17" t="s">
        <v>236</v>
      </c>
      <c r="E236" s="643">
        <v>0</v>
      </c>
      <c r="F236" s="643">
        <v>0</v>
      </c>
      <c r="G236" s="643">
        <v>0</v>
      </c>
      <c r="H236" s="643">
        <v>0</v>
      </c>
      <c r="I236" s="643">
        <v>0</v>
      </c>
      <c r="J236" s="643">
        <v>0</v>
      </c>
      <c r="K236" s="643">
        <v>0</v>
      </c>
      <c r="L236" s="643">
        <v>0</v>
      </c>
      <c r="M236" s="643">
        <v>0</v>
      </c>
      <c r="N236" s="643">
        <v>0</v>
      </c>
      <c r="O236" s="643">
        <v>0</v>
      </c>
      <c r="P236" s="643">
        <v>0</v>
      </c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</row>
    <row r="237" spans="1:44" ht="15.75" hidden="1" customHeight="1" outlineLevel="2">
      <c r="A237" s="16"/>
      <c r="B237" s="133"/>
      <c r="C237" s="134" t="s">
        <v>243</v>
      </c>
      <c r="D237" s="17" t="s">
        <v>236</v>
      </c>
      <c r="E237" s="643">
        <v>0</v>
      </c>
      <c r="F237" s="643">
        <v>0</v>
      </c>
      <c r="G237" s="643">
        <v>0</v>
      </c>
      <c r="H237" s="643">
        <v>0</v>
      </c>
      <c r="I237" s="643">
        <v>0</v>
      </c>
      <c r="J237" s="643">
        <v>0</v>
      </c>
      <c r="K237" s="643">
        <v>0</v>
      </c>
      <c r="L237" s="643">
        <v>0</v>
      </c>
      <c r="M237" s="643">
        <v>0</v>
      </c>
      <c r="N237" s="643">
        <v>0</v>
      </c>
      <c r="O237" s="643">
        <v>0</v>
      </c>
      <c r="P237" s="643">
        <v>0</v>
      </c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</row>
    <row r="238" spans="1:44" ht="15.75" hidden="1" customHeight="1" outlineLevel="2">
      <c r="A238" s="16"/>
      <c r="B238" s="133"/>
      <c r="C238" s="134" t="s">
        <v>244</v>
      </c>
      <c r="D238" s="17" t="s">
        <v>236</v>
      </c>
      <c r="E238" s="643">
        <v>0</v>
      </c>
      <c r="F238" s="643">
        <v>0</v>
      </c>
      <c r="G238" s="643">
        <v>0</v>
      </c>
      <c r="H238" s="643">
        <v>0</v>
      </c>
      <c r="I238" s="643">
        <v>0</v>
      </c>
      <c r="J238" s="643">
        <v>0</v>
      </c>
      <c r="K238" s="643">
        <v>0</v>
      </c>
      <c r="L238" s="643">
        <v>0</v>
      </c>
      <c r="M238" s="643">
        <v>0</v>
      </c>
      <c r="N238" s="643">
        <v>0</v>
      </c>
      <c r="O238" s="643">
        <v>0</v>
      </c>
      <c r="P238" s="643">
        <v>0</v>
      </c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</row>
    <row r="239" spans="1:44" ht="15.75" customHeight="1" outlineLevel="1" collapsed="1">
      <c r="A239" s="16"/>
      <c r="B239" s="257"/>
      <c r="C239" s="171" t="s">
        <v>765</v>
      </c>
      <c r="D239" s="258" t="s">
        <v>5</v>
      </c>
      <c r="E239" s="643">
        <v>0</v>
      </c>
      <c r="F239" s="643">
        <v>0</v>
      </c>
      <c r="G239" s="643">
        <v>0</v>
      </c>
      <c r="H239" s="643">
        <v>0</v>
      </c>
      <c r="I239" s="643">
        <v>0</v>
      </c>
      <c r="J239" s="643">
        <v>0</v>
      </c>
      <c r="K239" s="643">
        <v>0</v>
      </c>
      <c r="L239" s="643">
        <v>0</v>
      </c>
      <c r="M239" s="643">
        <v>0</v>
      </c>
      <c r="N239" s="643">
        <v>0</v>
      </c>
      <c r="O239" s="643">
        <v>0</v>
      </c>
      <c r="P239" s="643">
        <v>0</v>
      </c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</row>
    <row r="240" spans="1:44" ht="15.75" hidden="1" customHeight="1" outlineLevel="2">
      <c r="A240" s="16"/>
      <c r="B240" s="133"/>
      <c r="C240" s="134" t="s">
        <v>766</v>
      </c>
      <c r="D240" s="17" t="s">
        <v>111</v>
      </c>
      <c r="E240" s="643">
        <v>0</v>
      </c>
      <c r="F240" s="643">
        <v>0</v>
      </c>
      <c r="G240" s="643">
        <v>0</v>
      </c>
      <c r="H240" s="643">
        <v>0</v>
      </c>
      <c r="I240" s="643">
        <v>0</v>
      </c>
      <c r="J240" s="643">
        <v>0</v>
      </c>
      <c r="K240" s="643">
        <v>0</v>
      </c>
      <c r="L240" s="643">
        <v>0</v>
      </c>
      <c r="M240" s="643">
        <v>0</v>
      </c>
      <c r="N240" s="643">
        <v>0</v>
      </c>
      <c r="O240" s="643">
        <v>0</v>
      </c>
      <c r="P240" s="643">
        <v>0</v>
      </c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</row>
    <row r="241" spans="1:44" ht="15.75" hidden="1" customHeight="1" outlineLevel="2">
      <c r="A241" s="16"/>
      <c r="B241" s="133"/>
      <c r="C241" s="134" t="s">
        <v>767</v>
      </c>
      <c r="D241" s="17" t="s">
        <v>111</v>
      </c>
      <c r="E241" s="643">
        <v>0</v>
      </c>
      <c r="F241" s="643">
        <v>0</v>
      </c>
      <c r="G241" s="643">
        <v>0</v>
      </c>
      <c r="H241" s="643">
        <v>0</v>
      </c>
      <c r="I241" s="643">
        <v>0</v>
      </c>
      <c r="J241" s="643">
        <v>0</v>
      </c>
      <c r="K241" s="643">
        <v>0</v>
      </c>
      <c r="L241" s="643">
        <v>0</v>
      </c>
      <c r="M241" s="643">
        <v>0</v>
      </c>
      <c r="N241" s="643">
        <v>0</v>
      </c>
      <c r="O241" s="643">
        <v>0</v>
      </c>
      <c r="P241" s="643">
        <v>0</v>
      </c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</row>
    <row r="242" spans="1:44" ht="15.75" customHeight="1" outlineLevel="1" collapsed="1">
      <c r="A242" s="16"/>
      <c r="B242" s="257"/>
      <c r="C242" s="171" t="s">
        <v>728</v>
      </c>
      <c r="D242" s="265" t="s">
        <v>5</v>
      </c>
      <c r="E242" s="643">
        <v>0</v>
      </c>
      <c r="F242" s="643">
        <v>0</v>
      </c>
      <c r="G242" s="643">
        <v>0</v>
      </c>
      <c r="H242" s="643">
        <v>0</v>
      </c>
      <c r="I242" s="643">
        <v>0</v>
      </c>
      <c r="J242" s="643">
        <v>0</v>
      </c>
      <c r="K242" s="643">
        <v>0</v>
      </c>
      <c r="L242" s="643">
        <v>0</v>
      </c>
      <c r="M242" s="643">
        <v>0</v>
      </c>
      <c r="N242" s="643">
        <v>0</v>
      </c>
      <c r="O242" s="643">
        <v>0</v>
      </c>
      <c r="P242" s="643">
        <v>0</v>
      </c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</row>
    <row r="243" spans="1:44" ht="15.75" hidden="1" customHeight="1" outlineLevel="2">
      <c r="A243" s="16"/>
      <c r="B243" s="133"/>
      <c r="C243" s="134" t="s">
        <v>250</v>
      </c>
      <c r="D243" s="17" t="s">
        <v>236</v>
      </c>
      <c r="E243" s="643">
        <v>0</v>
      </c>
      <c r="F243" s="643">
        <v>0</v>
      </c>
      <c r="G243" s="643">
        <v>0</v>
      </c>
      <c r="H243" s="643">
        <v>0</v>
      </c>
      <c r="I243" s="643">
        <v>0</v>
      </c>
      <c r="J243" s="643">
        <v>0</v>
      </c>
      <c r="K243" s="643">
        <v>0</v>
      </c>
      <c r="L243" s="643">
        <v>0</v>
      </c>
      <c r="M243" s="643">
        <v>0</v>
      </c>
      <c r="N243" s="643">
        <v>0</v>
      </c>
      <c r="O243" s="643">
        <v>0</v>
      </c>
      <c r="P243" s="643">
        <v>0</v>
      </c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</row>
    <row r="244" spans="1:44" ht="15.75" hidden="1" customHeight="1" outlineLevel="2">
      <c r="A244" s="16"/>
      <c r="B244" s="133"/>
      <c r="C244" s="134" t="s">
        <v>251</v>
      </c>
      <c r="D244" s="17" t="s">
        <v>236</v>
      </c>
      <c r="E244" s="643">
        <v>0</v>
      </c>
      <c r="F244" s="643">
        <v>0</v>
      </c>
      <c r="G244" s="643">
        <v>0</v>
      </c>
      <c r="H244" s="643">
        <v>0</v>
      </c>
      <c r="I244" s="643">
        <v>0</v>
      </c>
      <c r="J244" s="643">
        <v>0</v>
      </c>
      <c r="K244" s="643">
        <v>0</v>
      </c>
      <c r="L244" s="643">
        <v>0</v>
      </c>
      <c r="M244" s="643">
        <v>0</v>
      </c>
      <c r="N244" s="643">
        <v>0</v>
      </c>
      <c r="O244" s="643">
        <v>0</v>
      </c>
      <c r="P244" s="643">
        <v>0</v>
      </c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</row>
    <row r="245" spans="1:44" ht="15.75" hidden="1" customHeight="1" outlineLevel="2">
      <c r="A245" s="16"/>
      <c r="B245" s="133"/>
      <c r="C245" s="134" t="s">
        <v>252</v>
      </c>
      <c r="D245" s="17" t="s">
        <v>236</v>
      </c>
      <c r="E245" s="643">
        <v>0</v>
      </c>
      <c r="F245" s="643">
        <v>0</v>
      </c>
      <c r="G245" s="643">
        <v>0</v>
      </c>
      <c r="H245" s="643">
        <v>0</v>
      </c>
      <c r="I245" s="643">
        <v>0</v>
      </c>
      <c r="J245" s="643">
        <v>0</v>
      </c>
      <c r="K245" s="643">
        <v>0</v>
      </c>
      <c r="L245" s="643">
        <v>0</v>
      </c>
      <c r="M245" s="643">
        <v>0</v>
      </c>
      <c r="N245" s="643">
        <v>0</v>
      </c>
      <c r="O245" s="643">
        <v>0</v>
      </c>
      <c r="P245" s="643">
        <v>0</v>
      </c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</row>
    <row r="246" spans="1:44" ht="15.75" hidden="1" customHeight="1" outlineLevel="2">
      <c r="A246" s="16"/>
      <c r="B246" s="133"/>
      <c r="C246" s="134" t="s">
        <v>253</v>
      </c>
      <c r="D246" s="17" t="s">
        <v>236</v>
      </c>
      <c r="E246" s="643">
        <v>0</v>
      </c>
      <c r="F246" s="643">
        <v>0</v>
      </c>
      <c r="G246" s="643">
        <v>0</v>
      </c>
      <c r="H246" s="643">
        <v>0</v>
      </c>
      <c r="I246" s="643">
        <v>0</v>
      </c>
      <c r="J246" s="643">
        <v>0</v>
      </c>
      <c r="K246" s="643">
        <v>0</v>
      </c>
      <c r="L246" s="643">
        <v>0</v>
      </c>
      <c r="M246" s="643">
        <v>0</v>
      </c>
      <c r="N246" s="643">
        <v>0</v>
      </c>
      <c r="O246" s="643">
        <v>0</v>
      </c>
      <c r="P246" s="643">
        <v>0</v>
      </c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</row>
    <row r="247" spans="1:44" ht="15.75" customHeight="1" outlineLevel="1" collapsed="1">
      <c r="A247" s="16"/>
      <c r="B247" s="17">
        <v>3</v>
      </c>
      <c r="C247" s="179" t="s">
        <v>325</v>
      </c>
      <c r="D247" s="266" t="s">
        <v>5</v>
      </c>
      <c r="E247" s="643">
        <v>0</v>
      </c>
      <c r="F247" s="643">
        <v>0</v>
      </c>
      <c r="G247" s="643">
        <v>0</v>
      </c>
      <c r="H247" s="643">
        <v>0</v>
      </c>
      <c r="I247" s="643">
        <v>0</v>
      </c>
      <c r="J247" s="643">
        <v>0</v>
      </c>
      <c r="K247" s="643">
        <v>0</v>
      </c>
      <c r="L247" s="643">
        <v>0</v>
      </c>
      <c r="M247" s="643">
        <v>0</v>
      </c>
      <c r="N247" s="643">
        <v>0</v>
      </c>
      <c r="O247" s="643">
        <v>0</v>
      </c>
      <c r="P247" s="643">
        <v>0</v>
      </c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</row>
    <row r="248" spans="1:44" ht="15.75" customHeight="1" outlineLevel="1">
      <c r="A248" s="16"/>
      <c r="B248" s="257"/>
      <c r="C248" s="171" t="s">
        <v>254</v>
      </c>
      <c r="D248" s="265" t="s">
        <v>5</v>
      </c>
      <c r="E248" s="643">
        <v>0</v>
      </c>
      <c r="F248" s="643">
        <v>0</v>
      </c>
      <c r="G248" s="643">
        <v>0</v>
      </c>
      <c r="H248" s="643">
        <v>0</v>
      </c>
      <c r="I248" s="643">
        <v>0</v>
      </c>
      <c r="J248" s="643">
        <v>0</v>
      </c>
      <c r="K248" s="643">
        <v>0</v>
      </c>
      <c r="L248" s="643">
        <v>0</v>
      </c>
      <c r="M248" s="643">
        <v>0</v>
      </c>
      <c r="N248" s="643">
        <v>0</v>
      </c>
      <c r="O248" s="643">
        <v>0</v>
      </c>
      <c r="P248" s="643">
        <v>0</v>
      </c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</row>
    <row r="249" spans="1:44" ht="15.75" hidden="1" customHeight="1" outlineLevel="2">
      <c r="A249" s="16"/>
      <c r="B249" s="133"/>
      <c r="C249" s="134" t="s">
        <v>256</v>
      </c>
      <c r="D249" s="17" t="s">
        <v>236</v>
      </c>
      <c r="E249" s="643">
        <v>0</v>
      </c>
      <c r="F249" s="643">
        <v>0</v>
      </c>
      <c r="G249" s="643">
        <v>0</v>
      </c>
      <c r="H249" s="643">
        <v>0</v>
      </c>
      <c r="I249" s="643">
        <v>0</v>
      </c>
      <c r="J249" s="643">
        <v>0</v>
      </c>
      <c r="K249" s="643">
        <v>0</v>
      </c>
      <c r="L249" s="643">
        <v>0</v>
      </c>
      <c r="M249" s="643">
        <v>0</v>
      </c>
      <c r="N249" s="643">
        <v>0</v>
      </c>
      <c r="O249" s="643">
        <v>0</v>
      </c>
      <c r="P249" s="643">
        <v>0</v>
      </c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</row>
    <row r="250" spans="1:44" ht="15.75" hidden="1" customHeight="1" outlineLevel="2">
      <c r="A250" s="16"/>
      <c r="B250" s="133"/>
      <c r="C250" s="134" t="s">
        <v>257</v>
      </c>
      <c r="D250" s="17" t="s">
        <v>236</v>
      </c>
      <c r="E250" s="643">
        <v>0</v>
      </c>
      <c r="F250" s="643">
        <v>0</v>
      </c>
      <c r="G250" s="643">
        <v>0</v>
      </c>
      <c r="H250" s="643">
        <v>0</v>
      </c>
      <c r="I250" s="643">
        <v>0</v>
      </c>
      <c r="J250" s="643">
        <v>0</v>
      </c>
      <c r="K250" s="643">
        <v>0</v>
      </c>
      <c r="L250" s="643">
        <v>0</v>
      </c>
      <c r="M250" s="643">
        <v>0</v>
      </c>
      <c r="N250" s="643">
        <v>0</v>
      </c>
      <c r="O250" s="643">
        <v>0</v>
      </c>
      <c r="P250" s="643">
        <v>0</v>
      </c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</row>
    <row r="251" spans="1:44" ht="15.75" hidden="1" customHeight="1" outlineLevel="2">
      <c r="A251" s="16"/>
      <c r="B251" s="133"/>
      <c r="C251" s="134" t="s">
        <v>258</v>
      </c>
      <c r="D251" s="17" t="s">
        <v>236</v>
      </c>
      <c r="E251" s="643">
        <v>0</v>
      </c>
      <c r="F251" s="643">
        <v>0</v>
      </c>
      <c r="G251" s="643">
        <v>0</v>
      </c>
      <c r="H251" s="643">
        <v>0</v>
      </c>
      <c r="I251" s="643">
        <v>0</v>
      </c>
      <c r="J251" s="643">
        <v>0</v>
      </c>
      <c r="K251" s="643">
        <v>0</v>
      </c>
      <c r="L251" s="643">
        <v>0</v>
      </c>
      <c r="M251" s="643">
        <v>0</v>
      </c>
      <c r="N251" s="643">
        <v>0</v>
      </c>
      <c r="O251" s="643">
        <v>0</v>
      </c>
      <c r="P251" s="643">
        <v>0</v>
      </c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</row>
    <row r="252" spans="1:44" ht="15.75" hidden="1" customHeight="1" outlineLevel="2">
      <c r="A252" s="16"/>
      <c r="B252" s="133"/>
      <c r="C252" s="134" t="s">
        <v>259</v>
      </c>
      <c r="D252" s="17" t="s">
        <v>236</v>
      </c>
      <c r="E252" s="643">
        <v>0</v>
      </c>
      <c r="F252" s="643">
        <v>0</v>
      </c>
      <c r="G252" s="643">
        <v>0</v>
      </c>
      <c r="H252" s="643">
        <v>0</v>
      </c>
      <c r="I252" s="643">
        <v>0</v>
      </c>
      <c r="J252" s="643">
        <v>0</v>
      </c>
      <c r="K252" s="643">
        <v>0</v>
      </c>
      <c r="L252" s="643">
        <v>0</v>
      </c>
      <c r="M252" s="643">
        <v>0</v>
      </c>
      <c r="N252" s="643">
        <v>0</v>
      </c>
      <c r="O252" s="643">
        <v>0</v>
      </c>
      <c r="P252" s="643">
        <v>0</v>
      </c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</row>
    <row r="253" spans="1:44" ht="15.75" hidden="1" customHeight="1" outlineLevel="2">
      <c r="A253" s="16"/>
      <c r="B253" s="133"/>
      <c r="C253" s="134" t="s">
        <v>260</v>
      </c>
      <c r="D253" s="17" t="s">
        <v>236</v>
      </c>
      <c r="E253" s="643">
        <v>0</v>
      </c>
      <c r="F253" s="643">
        <v>0</v>
      </c>
      <c r="G253" s="643">
        <v>0</v>
      </c>
      <c r="H253" s="643">
        <v>0</v>
      </c>
      <c r="I253" s="643">
        <v>0</v>
      </c>
      <c r="J253" s="643">
        <v>0</v>
      </c>
      <c r="K253" s="643">
        <v>0</v>
      </c>
      <c r="L253" s="643">
        <v>0</v>
      </c>
      <c r="M253" s="643">
        <v>0</v>
      </c>
      <c r="N253" s="643">
        <v>0</v>
      </c>
      <c r="O253" s="643">
        <v>0</v>
      </c>
      <c r="P253" s="643">
        <v>0</v>
      </c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</row>
    <row r="254" spans="1:44" ht="15.75" hidden="1" customHeight="1" outlineLevel="2">
      <c r="A254" s="16"/>
      <c r="B254" s="133"/>
      <c r="C254" s="134" t="s">
        <v>261</v>
      </c>
      <c r="D254" s="17" t="s">
        <v>236</v>
      </c>
      <c r="E254" s="643">
        <v>0</v>
      </c>
      <c r="F254" s="643">
        <v>0</v>
      </c>
      <c r="G254" s="643">
        <v>0</v>
      </c>
      <c r="H254" s="643">
        <v>0</v>
      </c>
      <c r="I254" s="643">
        <v>0</v>
      </c>
      <c r="J254" s="643">
        <v>0</v>
      </c>
      <c r="K254" s="643">
        <v>0</v>
      </c>
      <c r="L254" s="643">
        <v>0</v>
      </c>
      <c r="M254" s="643">
        <v>0</v>
      </c>
      <c r="N254" s="643">
        <v>0</v>
      </c>
      <c r="O254" s="643">
        <v>0</v>
      </c>
      <c r="P254" s="643">
        <v>0</v>
      </c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</row>
    <row r="255" spans="1:44" ht="15.75" customHeight="1" outlineLevel="1" collapsed="1">
      <c r="A255" s="16"/>
      <c r="B255" s="257"/>
      <c r="C255" s="171" t="s">
        <v>262</v>
      </c>
      <c r="D255" s="265" t="s">
        <v>5</v>
      </c>
      <c r="E255" s="643">
        <v>0</v>
      </c>
      <c r="F255" s="643">
        <v>0</v>
      </c>
      <c r="G255" s="643">
        <v>0</v>
      </c>
      <c r="H255" s="643">
        <v>0</v>
      </c>
      <c r="I255" s="643">
        <v>0</v>
      </c>
      <c r="J255" s="643">
        <v>0</v>
      </c>
      <c r="K255" s="643">
        <v>0</v>
      </c>
      <c r="L255" s="643">
        <v>0</v>
      </c>
      <c r="M255" s="643">
        <v>0</v>
      </c>
      <c r="N255" s="643">
        <v>0</v>
      </c>
      <c r="O255" s="643">
        <v>0</v>
      </c>
      <c r="P255" s="643">
        <v>0</v>
      </c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</row>
    <row r="256" spans="1:44" ht="15.75" hidden="1" customHeight="1" outlineLevel="2">
      <c r="A256" s="16"/>
      <c r="B256" s="133"/>
      <c r="C256" s="134" t="s">
        <v>264</v>
      </c>
      <c r="D256" s="17" t="s">
        <v>236</v>
      </c>
      <c r="E256" s="643">
        <v>0</v>
      </c>
      <c r="F256" s="643">
        <v>0</v>
      </c>
      <c r="G256" s="643">
        <v>0</v>
      </c>
      <c r="H256" s="643">
        <v>0</v>
      </c>
      <c r="I256" s="643">
        <v>0</v>
      </c>
      <c r="J256" s="643">
        <v>0</v>
      </c>
      <c r="K256" s="643">
        <v>0</v>
      </c>
      <c r="L256" s="643">
        <v>0</v>
      </c>
      <c r="M256" s="643">
        <v>0</v>
      </c>
      <c r="N256" s="643">
        <v>0</v>
      </c>
      <c r="O256" s="643">
        <v>0</v>
      </c>
      <c r="P256" s="643">
        <v>0</v>
      </c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</row>
    <row r="257" spans="1:44" ht="15.75" hidden="1" customHeight="1" outlineLevel="2">
      <c r="A257" s="16"/>
      <c r="B257" s="133"/>
      <c r="C257" s="134" t="s">
        <v>265</v>
      </c>
      <c r="D257" s="17" t="s">
        <v>236</v>
      </c>
      <c r="E257" s="643">
        <v>0</v>
      </c>
      <c r="F257" s="643">
        <v>0</v>
      </c>
      <c r="G257" s="643">
        <v>0</v>
      </c>
      <c r="H257" s="643">
        <v>0</v>
      </c>
      <c r="I257" s="643">
        <v>0</v>
      </c>
      <c r="J257" s="643">
        <v>0</v>
      </c>
      <c r="K257" s="643">
        <v>0</v>
      </c>
      <c r="L257" s="643">
        <v>0</v>
      </c>
      <c r="M257" s="643">
        <v>0</v>
      </c>
      <c r="N257" s="643">
        <v>0</v>
      </c>
      <c r="O257" s="643">
        <v>0</v>
      </c>
      <c r="P257" s="643">
        <v>0</v>
      </c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</row>
    <row r="258" spans="1:44" ht="15.75" hidden="1" customHeight="1" outlineLevel="2">
      <c r="A258" s="16"/>
      <c r="B258" s="17">
        <v>4</v>
      </c>
      <c r="C258" s="179" t="s">
        <v>768</v>
      </c>
      <c r="D258" s="17" t="s">
        <v>267</v>
      </c>
      <c r="E258" s="643">
        <v>0</v>
      </c>
      <c r="F258" s="643">
        <v>0</v>
      </c>
      <c r="G258" s="643">
        <v>0</v>
      </c>
      <c r="H258" s="643">
        <v>0</v>
      </c>
      <c r="I258" s="643">
        <v>0</v>
      </c>
      <c r="J258" s="643">
        <v>0</v>
      </c>
      <c r="K258" s="643">
        <v>0</v>
      </c>
      <c r="L258" s="643">
        <v>0</v>
      </c>
      <c r="M258" s="643">
        <v>0</v>
      </c>
      <c r="N258" s="643">
        <v>0</v>
      </c>
      <c r="O258" s="643">
        <v>0</v>
      </c>
      <c r="P258" s="643">
        <v>0</v>
      </c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</row>
    <row r="259" spans="1:44" ht="15.75" customHeight="1" outlineLevel="1" collapsed="1">
      <c r="A259" s="16"/>
      <c r="B259" s="17">
        <v>5</v>
      </c>
      <c r="C259" s="126" t="s">
        <v>729</v>
      </c>
      <c r="D259" s="17" t="s">
        <v>270</v>
      </c>
      <c r="E259" s="643">
        <v>0</v>
      </c>
      <c r="F259" s="643">
        <v>0</v>
      </c>
      <c r="G259" s="643">
        <v>0</v>
      </c>
      <c r="H259" s="643">
        <v>0</v>
      </c>
      <c r="I259" s="643">
        <v>0</v>
      </c>
      <c r="J259" s="643">
        <v>0</v>
      </c>
      <c r="K259" s="643">
        <v>0</v>
      </c>
      <c r="L259" s="643">
        <v>0</v>
      </c>
      <c r="M259" s="643">
        <v>0</v>
      </c>
      <c r="N259" s="643">
        <v>0</v>
      </c>
      <c r="O259" s="643">
        <v>0</v>
      </c>
      <c r="P259" s="643">
        <v>0</v>
      </c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</row>
    <row r="260" spans="1:44" ht="15.75" customHeight="1" outlineLevel="1">
      <c r="A260" s="16"/>
      <c r="B260" s="17">
        <v>6</v>
      </c>
      <c r="C260" s="65" t="s">
        <v>769</v>
      </c>
      <c r="D260" s="17" t="s">
        <v>267</v>
      </c>
      <c r="E260" s="644">
        <v>5573.4</v>
      </c>
      <c r="F260" s="644">
        <v>7084.3</v>
      </c>
      <c r="G260" s="644">
        <v>12190.4</v>
      </c>
      <c r="H260" s="644">
        <v>14824.5</v>
      </c>
      <c r="I260" s="644">
        <v>6643.8</v>
      </c>
      <c r="J260" s="644">
        <v>7694.9</v>
      </c>
      <c r="K260" s="644">
        <v>478.1</v>
      </c>
      <c r="L260" s="644">
        <v>589.5</v>
      </c>
      <c r="M260" s="644">
        <v>817.1</v>
      </c>
      <c r="N260" s="644">
        <v>330.3</v>
      </c>
      <c r="O260" s="645">
        <v>829.1</v>
      </c>
      <c r="P260" s="645">
        <v>1014.4</v>
      </c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</row>
    <row r="261" spans="1:44" ht="15.75" customHeight="1" outlineLevel="1">
      <c r="A261" s="16"/>
      <c r="B261" s="257">
        <v>7</v>
      </c>
      <c r="C261" s="261" t="s">
        <v>770</v>
      </c>
      <c r="D261" s="258" t="s">
        <v>747</v>
      </c>
      <c r="E261" s="644">
        <v>0</v>
      </c>
      <c r="F261" s="644">
        <v>0</v>
      </c>
      <c r="G261" s="644">
        <v>0</v>
      </c>
      <c r="H261" s="644">
        <v>0</v>
      </c>
      <c r="I261" s="644">
        <v>0</v>
      </c>
      <c r="J261" s="644">
        <v>0</v>
      </c>
      <c r="K261" s="644">
        <v>0</v>
      </c>
      <c r="L261" s="644">
        <v>0</v>
      </c>
      <c r="M261" s="644">
        <v>0</v>
      </c>
      <c r="N261" s="644">
        <v>0</v>
      </c>
      <c r="O261" s="644">
        <v>0</v>
      </c>
      <c r="P261" s="644">
        <v>0</v>
      </c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</row>
    <row r="262" spans="1:44" ht="15.75" customHeight="1" outlineLevel="1">
      <c r="A262" s="16"/>
      <c r="B262" s="17">
        <v>8</v>
      </c>
      <c r="C262" s="126" t="s">
        <v>749</v>
      </c>
      <c r="D262" s="17" t="s">
        <v>267</v>
      </c>
      <c r="E262" s="646">
        <v>5446.8</v>
      </c>
      <c r="F262" s="646">
        <v>6103.7</v>
      </c>
      <c r="G262" s="646">
        <v>11120.6</v>
      </c>
      <c r="H262" s="646">
        <v>11013</v>
      </c>
      <c r="I262" s="646">
        <v>6239.3</v>
      </c>
      <c r="J262" s="646">
        <v>6375.5</v>
      </c>
      <c r="K262" s="646">
        <v>454.2</v>
      </c>
      <c r="L262" s="646">
        <v>543.29999999999995</v>
      </c>
      <c r="M262" s="646">
        <v>521.6</v>
      </c>
      <c r="N262" s="646">
        <v>202.2</v>
      </c>
      <c r="O262" s="645">
        <v>374.7</v>
      </c>
      <c r="P262" s="645">
        <v>588.4</v>
      </c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</row>
    <row r="263" spans="1:44" ht="15.75" customHeight="1" outlineLevel="1">
      <c r="A263" s="16"/>
      <c r="B263" s="17">
        <v>9</v>
      </c>
      <c r="C263" s="126" t="s">
        <v>750</v>
      </c>
      <c r="D263" s="17" t="s">
        <v>747</v>
      </c>
      <c r="E263" s="647">
        <v>2.2700000000000001E-2</v>
      </c>
      <c r="F263" s="647">
        <v>0.1384</v>
      </c>
      <c r="G263" s="647">
        <v>8.7999999999999995E-2</v>
      </c>
      <c r="H263" s="647">
        <v>0.2571</v>
      </c>
      <c r="I263" s="647">
        <v>6.0999999999999999E-2</v>
      </c>
      <c r="J263" s="647">
        <v>0.1714</v>
      </c>
      <c r="K263" s="647">
        <v>0.05</v>
      </c>
      <c r="L263" s="647">
        <v>7.8E-2</v>
      </c>
      <c r="M263" s="647">
        <v>0.36199999999999999</v>
      </c>
      <c r="N263" s="647">
        <v>0.38800000000000001</v>
      </c>
      <c r="O263" s="648">
        <v>0.54800000000000004</v>
      </c>
      <c r="P263" s="649">
        <v>0.42</v>
      </c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</row>
    <row r="264" spans="1:44" ht="15.75" customHeight="1" outlineLevel="1">
      <c r="A264" s="16"/>
      <c r="B264" s="50"/>
      <c r="C264" s="65"/>
      <c r="D264" s="50"/>
      <c r="E264" s="650"/>
      <c r="F264" s="651"/>
      <c r="G264" s="651"/>
      <c r="H264" s="651"/>
      <c r="I264" s="651"/>
      <c r="J264" s="651"/>
      <c r="K264" s="651"/>
      <c r="L264" s="651"/>
      <c r="M264" s="651"/>
      <c r="N264" s="651"/>
      <c r="O264" s="651"/>
      <c r="P264" s="651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</row>
    <row r="265" spans="1:44" ht="15.75" customHeight="1" outlineLevel="1">
      <c r="A265" s="16"/>
      <c r="B265" s="50"/>
      <c r="C265" s="16"/>
      <c r="D265" s="50"/>
      <c r="E265" s="22"/>
      <c r="F265" s="263"/>
      <c r="G265" s="263"/>
      <c r="H265" s="263"/>
      <c r="I265" s="263"/>
      <c r="J265" s="263"/>
      <c r="K265" s="263"/>
      <c r="L265" s="263"/>
      <c r="M265" s="263"/>
      <c r="N265" s="263"/>
      <c r="O265" s="263"/>
      <c r="P265" s="263"/>
      <c r="Q265" s="263"/>
      <c r="R265" s="263"/>
      <c r="S265" s="263"/>
      <c r="T265" s="263"/>
      <c r="U265" s="263"/>
      <c r="V265" s="263"/>
      <c r="W265" s="263"/>
      <c r="X265" s="263"/>
      <c r="Y265" s="263"/>
      <c r="Z265" s="263"/>
      <c r="AA265" s="263"/>
      <c r="AB265" s="263"/>
      <c r="AC265" s="263"/>
      <c r="AD265" s="263"/>
      <c r="AE265" s="263"/>
      <c r="AF265" s="263"/>
      <c r="AG265" s="263"/>
      <c r="AH265" s="263"/>
      <c r="AI265" s="263"/>
      <c r="AJ265" s="263"/>
      <c r="AK265" s="263"/>
      <c r="AL265" s="263"/>
      <c r="AM265" s="263"/>
      <c r="AN265" s="263"/>
      <c r="AO265" s="263"/>
      <c r="AP265" s="263"/>
      <c r="AQ265" s="263"/>
      <c r="AR265" s="263"/>
    </row>
    <row r="266" spans="1:44" ht="15.75" customHeight="1" outlineLevel="1">
      <c r="A266" s="22" t="s">
        <v>296</v>
      </c>
      <c r="B266" s="15" t="s">
        <v>771</v>
      </c>
      <c r="C266" s="124"/>
      <c r="D266" s="267" t="s">
        <v>772</v>
      </c>
      <c r="E266" s="259"/>
      <c r="F266" s="260"/>
      <c r="G266" s="260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  <c r="AA266" s="260"/>
      <c r="AB266" s="260"/>
      <c r="AC266" s="260"/>
      <c r="AD266" s="260"/>
      <c r="AE266" s="260"/>
      <c r="AF266" s="260"/>
      <c r="AG266" s="260"/>
      <c r="AH266" s="260"/>
      <c r="AI266" s="260"/>
      <c r="AJ266" s="260"/>
      <c r="AK266" s="260"/>
      <c r="AL266" s="260"/>
      <c r="AM266" s="260"/>
      <c r="AN266" s="260"/>
      <c r="AO266" s="260"/>
      <c r="AP266" s="260"/>
      <c r="AQ266" s="260"/>
      <c r="AR266" s="260"/>
    </row>
    <row r="267" spans="1:44" ht="15.75" customHeight="1" outlineLevel="1">
      <c r="A267" s="16"/>
      <c r="B267" s="60" t="s">
        <v>10</v>
      </c>
      <c r="C267" s="60" t="s">
        <v>301</v>
      </c>
      <c r="D267" s="60" t="s">
        <v>302</v>
      </c>
      <c r="E267" s="165" t="s">
        <v>773</v>
      </c>
      <c r="F267" s="165" t="s">
        <v>774</v>
      </c>
      <c r="G267" s="165" t="s">
        <v>775</v>
      </c>
      <c r="H267" s="165" t="s">
        <v>776</v>
      </c>
      <c r="I267" s="165" t="s">
        <v>777</v>
      </c>
      <c r="J267" s="165" t="s">
        <v>778</v>
      </c>
      <c r="K267" s="165" t="s">
        <v>779</v>
      </c>
      <c r="L267" s="165" t="s">
        <v>780</v>
      </c>
      <c r="M267" s="165" t="s">
        <v>781</v>
      </c>
      <c r="N267" s="165" t="s">
        <v>782</v>
      </c>
      <c r="O267" s="124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  <c r="AA267" s="260"/>
      <c r="AB267" s="260"/>
      <c r="AC267" s="260"/>
      <c r="AD267" s="260"/>
      <c r="AE267" s="260"/>
      <c r="AF267" s="260"/>
      <c r="AG267" s="260"/>
      <c r="AH267" s="260"/>
      <c r="AI267" s="260"/>
      <c r="AJ267" s="260"/>
      <c r="AK267" s="260"/>
      <c r="AL267" s="260"/>
      <c r="AM267" s="260"/>
      <c r="AN267" s="260"/>
      <c r="AO267" s="260"/>
      <c r="AP267" s="260"/>
      <c r="AQ267" s="260"/>
      <c r="AR267" s="260"/>
    </row>
    <row r="268" spans="1:44" ht="15.75" customHeight="1" outlineLevel="1">
      <c r="A268" s="16"/>
      <c r="B268" s="17">
        <v>1</v>
      </c>
      <c r="C268" s="179" t="s">
        <v>230</v>
      </c>
      <c r="D268" s="17" t="s">
        <v>111</v>
      </c>
      <c r="E268" s="643">
        <v>0</v>
      </c>
      <c r="F268" s="643">
        <v>0</v>
      </c>
      <c r="G268" s="643">
        <v>0</v>
      </c>
      <c r="H268" s="643">
        <v>0</v>
      </c>
      <c r="I268" s="643">
        <v>0</v>
      </c>
      <c r="J268" s="643">
        <v>0</v>
      </c>
      <c r="K268" s="643">
        <v>0</v>
      </c>
      <c r="L268" s="643">
        <v>0</v>
      </c>
      <c r="M268" s="643">
        <v>0</v>
      </c>
      <c r="N268" s="643">
        <v>0</v>
      </c>
      <c r="O268" s="124">
        <v>0</v>
      </c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  <c r="AA268" s="260"/>
      <c r="AB268" s="260"/>
      <c r="AC268" s="260"/>
      <c r="AD268" s="260"/>
      <c r="AE268" s="260"/>
      <c r="AF268" s="260"/>
      <c r="AG268" s="260"/>
      <c r="AH268" s="260"/>
      <c r="AI268" s="260"/>
      <c r="AJ268" s="260"/>
      <c r="AK268" s="260"/>
      <c r="AL268" s="260"/>
      <c r="AM268" s="260"/>
      <c r="AN268" s="260"/>
      <c r="AO268" s="260"/>
      <c r="AP268" s="260"/>
      <c r="AQ268" s="260"/>
      <c r="AR268" s="260"/>
    </row>
    <row r="269" spans="1:44" ht="15.75" customHeight="1" outlineLevel="1">
      <c r="A269" s="16"/>
      <c r="B269" s="17">
        <v>2</v>
      </c>
      <c r="C269" s="179" t="s">
        <v>322</v>
      </c>
      <c r="D269" s="17" t="s">
        <v>5</v>
      </c>
      <c r="E269" s="643">
        <v>0</v>
      </c>
      <c r="F269" s="643">
        <v>0</v>
      </c>
      <c r="G269" s="643">
        <v>0</v>
      </c>
      <c r="H269" s="643">
        <v>0</v>
      </c>
      <c r="I269" s="643">
        <v>0</v>
      </c>
      <c r="J269" s="643">
        <v>0</v>
      </c>
      <c r="K269" s="643">
        <v>0</v>
      </c>
      <c r="L269" s="643">
        <v>0</v>
      </c>
      <c r="M269" s="643">
        <v>0</v>
      </c>
      <c r="N269" s="643">
        <v>0</v>
      </c>
      <c r="O269" s="124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  <c r="AA269" s="260"/>
      <c r="AB269" s="260"/>
      <c r="AC269" s="260"/>
      <c r="AD269" s="260"/>
      <c r="AE269" s="260"/>
      <c r="AF269" s="260"/>
      <c r="AG269" s="260"/>
      <c r="AH269" s="260"/>
      <c r="AI269" s="260"/>
      <c r="AJ269" s="260"/>
      <c r="AK269" s="260"/>
      <c r="AL269" s="260"/>
      <c r="AM269" s="260"/>
      <c r="AN269" s="260"/>
      <c r="AO269" s="260"/>
      <c r="AP269" s="260"/>
      <c r="AQ269" s="260"/>
      <c r="AR269" s="260"/>
    </row>
    <row r="270" spans="1:44" ht="15.75" customHeight="1" outlineLevel="1">
      <c r="A270" s="16"/>
      <c r="B270" s="257"/>
      <c r="C270" s="171" t="s">
        <v>765</v>
      </c>
      <c r="D270" s="258" t="s">
        <v>5</v>
      </c>
      <c r="E270" s="643">
        <v>0</v>
      </c>
      <c r="F270" s="643">
        <v>0</v>
      </c>
      <c r="G270" s="643">
        <v>0</v>
      </c>
      <c r="H270" s="643">
        <v>0</v>
      </c>
      <c r="I270" s="643">
        <v>0</v>
      </c>
      <c r="J270" s="643">
        <v>0</v>
      </c>
      <c r="K270" s="643">
        <v>0</v>
      </c>
      <c r="L270" s="643">
        <v>0</v>
      </c>
      <c r="M270" s="643">
        <v>0</v>
      </c>
      <c r="N270" s="643">
        <v>0</v>
      </c>
      <c r="O270" s="124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  <c r="AA270" s="260"/>
      <c r="AB270" s="260"/>
      <c r="AC270" s="260"/>
      <c r="AD270" s="260"/>
      <c r="AE270" s="260"/>
      <c r="AF270" s="260"/>
      <c r="AG270" s="260"/>
      <c r="AH270" s="260"/>
      <c r="AI270" s="260"/>
      <c r="AJ270" s="260"/>
      <c r="AK270" s="260"/>
      <c r="AL270" s="260"/>
      <c r="AM270" s="260"/>
      <c r="AN270" s="260"/>
      <c r="AO270" s="260"/>
      <c r="AP270" s="260"/>
      <c r="AQ270" s="260"/>
      <c r="AR270" s="260"/>
    </row>
    <row r="271" spans="1:44" ht="15.75" hidden="1" customHeight="1" outlineLevel="2">
      <c r="A271" s="16"/>
      <c r="B271" s="133"/>
      <c r="C271" s="268" t="s">
        <v>783</v>
      </c>
      <c r="D271" s="17" t="s">
        <v>111</v>
      </c>
      <c r="E271" s="643">
        <v>0</v>
      </c>
      <c r="F271" s="643">
        <v>0</v>
      </c>
      <c r="G271" s="643">
        <v>0</v>
      </c>
      <c r="H271" s="643">
        <v>0</v>
      </c>
      <c r="I271" s="643">
        <v>0</v>
      </c>
      <c r="J271" s="643">
        <v>0</v>
      </c>
      <c r="K271" s="643">
        <v>0</v>
      </c>
      <c r="L271" s="643">
        <v>0</v>
      </c>
      <c r="M271" s="643">
        <v>0</v>
      </c>
      <c r="N271" s="643">
        <v>0</v>
      </c>
      <c r="O271" s="124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  <c r="AA271" s="260"/>
      <c r="AB271" s="260"/>
      <c r="AC271" s="260"/>
      <c r="AD271" s="260"/>
      <c r="AE271" s="260"/>
      <c r="AF271" s="260"/>
      <c r="AG271" s="260"/>
      <c r="AH271" s="260"/>
      <c r="AI271" s="260"/>
      <c r="AJ271" s="260"/>
      <c r="AK271" s="260"/>
      <c r="AL271" s="260"/>
      <c r="AM271" s="260"/>
      <c r="AN271" s="260"/>
      <c r="AO271" s="260"/>
      <c r="AP271" s="260"/>
      <c r="AQ271" s="260"/>
      <c r="AR271" s="260"/>
    </row>
    <row r="272" spans="1:44" ht="15.75" hidden="1" customHeight="1" outlineLevel="2">
      <c r="A272" s="16"/>
      <c r="B272" s="133"/>
      <c r="C272" s="134" t="s">
        <v>784</v>
      </c>
      <c r="D272" s="17" t="s">
        <v>111</v>
      </c>
      <c r="E272" s="643">
        <v>0</v>
      </c>
      <c r="F272" s="643">
        <v>0</v>
      </c>
      <c r="G272" s="643">
        <v>0</v>
      </c>
      <c r="H272" s="643">
        <v>0</v>
      </c>
      <c r="I272" s="643">
        <v>0</v>
      </c>
      <c r="J272" s="643">
        <v>0</v>
      </c>
      <c r="K272" s="643">
        <v>0</v>
      </c>
      <c r="L272" s="643">
        <v>0</v>
      </c>
      <c r="M272" s="643">
        <v>0</v>
      </c>
      <c r="N272" s="643">
        <v>0</v>
      </c>
      <c r="O272" s="124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  <c r="AA272" s="260"/>
      <c r="AB272" s="260"/>
      <c r="AC272" s="260"/>
      <c r="AD272" s="260"/>
      <c r="AE272" s="260"/>
      <c r="AF272" s="260"/>
      <c r="AG272" s="260"/>
      <c r="AH272" s="260"/>
      <c r="AI272" s="260"/>
      <c r="AJ272" s="260"/>
      <c r="AK272" s="260"/>
      <c r="AL272" s="260"/>
      <c r="AM272" s="260"/>
      <c r="AN272" s="260"/>
      <c r="AO272" s="260"/>
      <c r="AP272" s="260"/>
      <c r="AQ272" s="260"/>
      <c r="AR272" s="260"/>
    </row>
    <row r="273" spans="1:44" ht="15.75" hidden="1" customHeight="1" outlineLevel="2">
      <c r="A273" s="16"/>
      <c r="B273" s="133"/>
      <c r="C273" s="134" t="s">
        <v>785</v>
      </c>
      <c r="D273" s="17" t="s">
        <v>111</v>
      </c>
      <c r="E273" s="643">
        <v>0</v>
      </c>
      <c r="F273" s="643">
        <v>0</v>
      </c>
      <c r="G273" s="643">
        <v>0</v>
      </c>
      <c r="H273" s="643">
        <v>0</v>
      </c>
      <c r="I273" s="643">
        <v>0</v>
      </c>
      <c r="J273" s="643">
        <v>0</v>
      </c>
      <c r="K273" s="643">
        <v>0</v>
      </c>
      <c r="L273" s="643">
        <v>0</v>
      </c>
      <c r="M273" s="643">
        <v>0</v>
      </c>
      <c r="N273" s="643">
        <v>0</v>
      </c>
      <c r="O273" s="124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  <c r="AA273" s="260"/>
      <c r="AB273" s="260"/>
      <c r="AC273" s="260"/>
      <c r="AD273" s="260"/>
      <c r="AE273" s="260"/>
      <c r="AF273" s="260"/>
      <c r="AG273" s="260"/>
      <c r="AH273" s="260"/>
      <c r="AI273" s="260"/>
      <c r="AJ273" s="260"/>
      <c r="AK273" s="260"/>
      <c r="AL273" s="260"/>
      <c r="AM273" s="260"/>
      <c r="AN273" s="260"/>
      <c r="AO273" s="260"/>
      <c r="AP273" s="260"/>
      <c r="AQ273" s="260"/>
      <c r="AR273" s="260"/>
    </row>
    <row r="274" spans="1:44" ht="15.75" hidden="1" customHeight="1" outlineLevel="2">
      <c r="A274" s="16"/>
      <c r="B274" s="133"/>
      <c r="C274" s="134" t="s">
        <v>786</v>
      </c>
      <c r="D274" s="17" t="s">
        <v>111</v>
      </c>
      <c r="E274" s="643">
        <v>0</v>
      </c>
      <c r="F274" s="643">
        <v>0</v>
      </c>
      <c r="G274" s="643">
        <v>0</v>
      </c>
      <c r="H274" s="643">
        <v>0</v>
      </c>
      <c r="I274" s="643">
        <v>0</v>
      </c>
      <c r="J274" s="643">
        <v>0</v>
      </c>
      <c r="K274" s="643">
        <v>0</v>
      </c>
      <c r="L274" s="643">
        <v>0</v>
      </c>
      <c r="M274" s="643">
        <v>0</v>
      </c>
      <c r="N274" s="643">
        <v>0</v>
      </c>
      <c r="O274" s="124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  <c r="AA274" s="260"/>
      <c r="AB274" s="260"/>
      <c r="AC274" s="260"/>
      <c r="AD274" s="260"/>
      <c r="AE274" s="260"/>
      <c r="AF274" s="260"/>
      <c r="AG274" s="260"/>
      <c r="AH274" s="260"/>
      <c r="AI274" s="260"/>
      <c r="AJ274" s="260"/>
      <c r="AK274" s="260"/>
      <c r="AL274" s="260"/>
      <c r="AM274" s="260"/>
      <c r="AN274" s="260"/>
      <c r="AO274" s="260"/>
      <c r="AP274" s="260"/>
      <c r="AQ274" s="260"/>
      <c r="AR274" s="260"/>
    </row>
    <row r="275" spans="1:44" ht="15.75" hidden="1" customHeight="1" outlineLevel="2">
      <c r="A275" s="16"/>
      <c r="B275" s="133"/>
      <c r="C275" s="134" t="s">
        <v>787</v>
      </c>
      <c r="D275" s="17" t="s">
        <v>111</v>
      </c>
      <c r="E275" s="643">
        <v>0</v>
      </c>
      <c r="F275" s="643">
        <v>0</v>
      </c>
      <c r="G275" s="643">
        <v>0</v>
      </c>
      <c r="H275" s="643">
        <v>0</v>
      </c>
      <c r="I275" s="643">
        <v>0</v>
      </c>
      <c r="J275" s="643">
        <v>0</v>
      </c>
      <c r="K275" s="643">
        <v>0</v>
      </c>
      <c r="L275" s="643">
        <v>0</v>
      </c>
      <c r="M275" s="643">
        <v>0</v>
      </c>
      <c r="N275" s="643">
        <v>0</v>
      </c>
      <c r="O275" s="124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  <c r="AA275" s="260"/>
      <c r="AB275" s="260"/>
      <c r="AC275" s="260"/>
      <c r="AD275" s="260"/>
      <c r="AE275" s="260"/>
      <c r="AF275" s="260"/>
      <c r="AG275" s="260"/>
      <c r="AH275" s="260"/>
      <c r="AI275" s="260"/>
      <c r="AJ275" s="260"/>
      <c r="AK275" s="260"/>
      <c r="AL275" s="260"/>
      <c r="AM275" s="260"/>
      <c r="AN275" s="260"/>
      <c r="AO275" s="260"/>
      <c r="AP275" s="260"/>
      <c r="AQ275" s="260"/>
      <c r="AR275" s="260"/>
    </row>
    <row r="276" spans="1:44" ht="15.75" hidden="1" customHeight="1" outlineLevel="2">
      <c r="A276" s="16"/>
      <c r="B276" s="133"/>
      <c r="C276" s="134" t="s">
        <v>788</v>
      </c>
      <c r="D276" s="17" t="s">
        <v>111</v>
      </c>
      <c r="E276" s="643">
        <v>0</v>
      </c>
      <c r="F276" s="643">
        <v>0</v>
      </c>
      <c r="G276" s="643">
        <v>0</v>
      </c>
      <c r="H276" s="643">
        <v>0</v>
      </c>
      <c r="I276" s="643">
        <v>0</v>
      </c>
      <c r="J276" s="643">
        <v>0</v>
      </c>
      <c r="K276" s="643">
        <v>0</v>
      </c>
      <c r="L276" s="643">
        <v>0</v>
      </c>
      <c r="M276" s="643">
        <v>0</v>
      </c>
      <c r="N276" s="643">
        <v>0</v>
      </c>
      <c r="O276" s="124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  <c r="AA276" s="260"/>
      <c r="AB276" s="260"/>
      <c r="AC276" s="260"/>
      <c r="AD276" s="260"/>
      <c r="AE276" s="260"/>
      <c r="AF276" s="260"/>
      <c r="AG276" s="260"/>
      <c r="AH276" s="260"/>
      <c r="AI276" s="260"/>
      <c r="AJ276" s="260"/>
      <c r="AK276" s="260"/>
      <c r="AL276" s="260"/>
      <c r="AM276" s="260"/>
      <c r="AN276" s="260"/>
      <c r="AO276" s="260"/>
      <c r="AP276" s="260"/>
      <c r="AQ276" s="260"/>
      <c r="AR276" s="260"/>
    </row>
    <row r="277" spans="1:44" ht="15.75" hidden="1" customHeight="1" outlineLevel="2">
      <c r="A277" s="16"/>
      <c r="B277" s="133"/>
      <c r="C277" s="134" t="s">
        <v>789</v>
      </c>
      <c r="D277" s="17" t="s">
        <v>111</v>
      </c>
      <c r="E277" s="643">
        <v>0</v>
      </c>
      <c r="F277" s="643">
        <v>0</v>
      </c>
      <c r="G277" s="643">
        <v>0</v>
      </c>
      <c r="H277" s="643">
        <v>0</v>
      </c>
      <c r="I277" s="643">
        <v>0</v>
      </c>
      <c r="J277" s="643">
        <v>0</v>
      </c>
      <c r="K277" s="643">
        <v>0</v>
      </c>
      <c r="L277" s="643">
        <v>0</v>
      </c>
      <c r="M277" s="643">
        <v>0</v>
      </c>
      <c r="N277" s="643">
        <v>0</v>
      </c>
      <c r="O277" s="124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  <c r="AA277" s="260"/>
      <c r="AB277" s="260"/>
      <c r="AC277" s="260"/>
      <c r="AD277" s="260"/>
      <c r="AE277" s="260"/>
      <c r="AF277" s="260"/>
      <c r="AG277" s="260"/>
      <c r="AH277" s="260"/>
      <c r="AI277" s="260"/>
      <c r="AJ277" s="260"/>
      <c r="AK277" s="260"/>
      <c r="AL277" s="260"/>
      <c r="AM277" s="260"/>
      <c r="AN277" s="260"/>
      <c r="AO277" s="260"/>
      <c r="AP277" s="260"/>
      <c r="AQ277" s="260"/>
      <c r="AR277" s="260"/>
    </row>
    <row r="278" spans="1:44" ht="15.75" customHeight="1" outlineLevel="1" collapsed="1">
      <c r="A278" s="16"/>
      <c r="B278" s="257"/>
      <c r="C278" s="171" t="s">
        <v>233</v>
      </c>
      <c r="D278" s="258" t="s">
        <v>5</v>
      </c>
      <c r="E278" s="643">
        <v>0</v>
      </c>
      <c r="F278" s="643">
        <v>0</v>
      </c>
      <c r="G278" s="643">
        <v>0</v>
      </c>
      <c r="H278" s="643">
        <v>0</v>
      </c>
      <c r="I278" s="643">
        <v>0</v>
      </c>
      <c r="J278" s="643">
        <v>0</v>
      </c>
      <c r="K278" s="643">
        <v>0</v>
      </c>
      <c r="L278" s="643">
        <v>0</v>
      </c>
      <c r="M278" s="643">
        <v>0</v>
      </c>
      <c r="N278" s="643">
        <v>0</v>
      </c>
      <c r="O278" s="124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  <c r="AA278" s="260"/>
      <c r="AB278" s="260"/>
      <c r="AC278" s="260"/>
      <c r="AD278" s="260"/>
      <c r="AE278" s="260"/>
      <c r="AF278" s="260"/>
      <c r="AG278" s="260"/>
      <c r="AH278" s="260"/>
      <c r="AI278" s="260"/>
      <c r="AJ278" s="260"/>
      <c r="AK278" s="260"/>
      <c r="AL278" s="260"/>
      <c r="AM278" s="260"/>
      <c r="AN278" s="260"/>
      <c r="AO278" s="260"/>
      <c r="AP278" s="260"/>
      <c r="AQ278" s="260"/>
      <c r="AR278" s="260"/>
    </row>
    <row r="279" spans="1:44" ht="15.75" hidden="1" customHeight="1" outlineLevel="2">
      <c r="A279" s="16"/>
      <c r="B279" s="133"/>
      <c r="C279" s="134" t="s">
        <v>235</v>
      </c>
      <c r="D279" s="17" t="s">
        <v>236</v>
      </c>
      <c r="E279" s="643">
        <v>0</v>
      </c>
      <c r="F279" s="643">
        <v>0</v>
      </c>
      <c r="G279" s="643">
        <v>0</v>
      </c>
      <c r="H279" s="643">
        <v>0</v>
      </c>
      <c r="I279" s="643">
        <v>0</v>
      </c>
      <c r="J279" s="643">
        <v>0</v>
      </c>
      <c r="K279" s="643">
        <v>0</v>
      </c>
      <c r="L279" s="643">
        <v>0</v>
      </c>
      <c r="M279" s="643">
        <v>0</v>
      </c>
      <c r="N279" s="643">
        <v>0</v>
      </c>
      <c r="O279" s="124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  <c r="AA279" s="260"/>
      <c r="AB279" s="260"/>
      <c r="AC279" s="260"/>
      <c r="AD279" s="260"/>
      <c r="AE279" s="260"/>
      <c r="AF279" s="260"/>
      <c r="AG279" s="260"/>
      <c r="AH279" s="260"/>
      <c r="AI279" s="260"/>
      <c r="AJ279" s="260"/>
      <c r="AK279" s="260"/>
      <c r="AL279" s="260"/>
      <c r="AM279" s="260"/>
      <c r="AN279" s="260"/>
      <c r="AO279" s="260"/>
      <c r="AP279" s="260"/>
      <c r="AQ279" s="260"/>
      <c r="AR279" s="260"/>
    </row>
    <row r="280" spans="1:44" ht="15.75" hidden="1" customHeight="1" outlineLevel="2">
      <c r="A280" s="16"/>
      <c r="B280" s="133"/>
      <c r="C280" s="134" t="s">
        <v>237</v>
      </c>
      <c r="D280" s="17" t="s">
        <v>236</v>
      </c>
      <c r="E280" s="643">
        <v>0</v>
      </c>
      <c r="F280" s="643">
        <v>0</v>
      </c>
      <c r="G280" s="643">
        <v>0</v>
      </c>
      <c r="H280" s="643">
        <v>0</v>
      </c>
      <c r="I280" s="643">
        <v>0</v>
      </c>
      <c r="J280" s="643">
        <v>0</v>
      </c>
      <c r="K280" s="643">
        <v>0</v>
      </c>
      <c r="L280" s="643">
        <v>0</v>
      </c>
      <c r="M280" s="643">
        <v>0</v>
      </c>
      <c r="N280" s="643">
        <v>0</v>
      </c>
      <c r="O280" s="124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  <c r="AA280" s="260"/>
      <c r="AB280" s="260"/>
      <c r="AC280" s="260"/>
      <c r="AD280" s="260"/>
      <c r="AE280" s="260"/>
      <c r="AF280" s="260"/>
      <c r="AG280" s="260"/>
      <c r="AH280" s="260"/>
      <c r="AI280" s="260"/>
      <c r="AJ280" s="260"/>
      <c r="AK280" s="260"/>
      <c r="AL280" s="260"/>
      <c r="AM280" s="260"/>
      <c r="AN280" s="260"/>
      <c r="AO280" s="260"/>
      <c r="AP280" s="260"/>
      <c r="AQ280" s="260"/>
      <c r="AR280" s="260"/>
    </row>
    <row r="281" spans="1:44" ht="15.75" hidden="1" customHeight="1" outlineLevel="2">
      <c r="A281" s="16"/>
      <c r="B281" s="133"/>
      <c r="C281" s="134" t="s">
        <v>238</v>
      </c>
      <c r="D281" s="17" t="s">
        <v>236</v>
      </c>
      <c r="E281" s="643">
        <v>0</v>
      </c>
      <c r="F281" s="643">
        <v>0</v>
      </c>
      <c r="G281" s="643">
        <v>0</v>
      </c>
      <c r="H281" s="643">
        <v>0</v>
      </c>
      <c r="I281" s="643">
        <v>0</v>
      </c>
      <c r="J281" s="643">
        <v>0</v>
      </c>
      <c r="K281" s="643">
        <v>0</v>
      </c>
      <c r="L281" s="643">
        <v>0</v>
      </c>
      <c r="M281" s="643">
        <v>0</v>
      </c>
      <c r="N281" s="643">
        <v>0</v>
      </c>
      <c r="O281" s="124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  <c r="AA281" s="260"/>
      <c r="AB281" s="260"/>
      <c r="AC281" s="260"/>
      <c r="AD281" s="260"/>
      <c r="AE281" s="260"/>
      <c r="AF281" s="260"/>
      <c r="AG281" s="260"/>
      <c r="AH281" s="260"/>
      <c r="AI281" s="260"/>
      <c r="AJ281" s="260"/>
      <c r="AK281" s="260"/>
      <c r="AL281" s="260"/>
      <c r="AM281" s="260"/>
      <c r="AN281" s="260"/>
      <c r="AO281" s="260"/>
      <c r="AP281" s="260"/>
      <c r="AQ281" s="260"/>
      <c r="AR281" s="260"/>
    </row>
    <row r="282" spans="1:44" ht="15.75" hidden="1" customHeight="1" outlineLevel="2">
      <c r="A282" s="16"/>
      <c r="B282" s="133"/>
      <c r="C282" s="134" t="s">
        <v>239</v>
      </c>
      <c r="D282" s="17" t="s">
        <v>236</v>
      </c>
      <c r="E282" s="643">
        <v>0</v>
      </c>
      <c r="F282" s="643">
        <v>0</v>
      </c>
      <c r="G282" s="643">
        <v>0</v>
      </c>
      <c r="H282" s="643">
        <v>0</v>
      </c>
      <c r="I282" s="643">
        <v>0</v>
      </c>
      <c r="J282" s="643">
        <v>0</v>
      </c>
      <c r="K282" s="643">
        <v>0</v>
      </c>
      <c r="L282" s="643">
        <v>0</v>
      </c>
      <c r="M282" s="643">
        <v>0</v>
      </c>
      <c r="N282" s="643">
        <v>0</v>
      </c>
      <c r="O282" s="124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  <c r="AA282" s="260"/>
      <c r="AB282" s="260"/>
      <c r="AC282" s="260"/>
      <c r="AD282" s="260"/>
      <c r="AE282" s="260"/>
      <c r="AF282" s="260"/>
      <c r="AG282" s="260"/>
      <c r="AH282" s="260"/>
      <c r="AI282" s="260"/>
      <c r="AJ282" s="260"/>
      <c r="AK282" s="260"/>
      <c r="AL282" s="260"/>
      <c r="AM282" s="260"/>
      <c r="AN282" s="260"/>
      <c r="AO282" s="260"/>
      <c r="AP282" s="260"/>
      <c r="AQ282" s="260"/>
      <c r="AR282" s="260"/>
    </row>
    <row r="283" spans="1:44" ht="15.75" hidden="1" customHeight="1" outlineLevel="2">
      <c r="A283" s="16"/>
      <c r="B283" s="133"/>
      <c r="C283" s="134" t="s">
        <v>240</v>
      </c>
      <c r="D283" s="17" t="s">
        <v>236</v>
      </c>
      <c r="E283" s="643">
        <v>0</v>
      </c>
      <c r="F283" s="643">
        <v>0</v>
      </c>
      <c r="G283" s="643">
        <v>0</v>
      </c>
      <c r="H283" s="643">
        <v>0</v>
      </c>
      <c r="I283" s="643">
        <v>0</v>
      </c>
      <c r="J283" s="643">
        <v>0</v>
      </c>
      <c r="K283" s="643">
        <v>0</v>
      </c>
      <c r="L283" s="643">
        <v>0</v>
      </c>
      <c r="M283" s="643">
        <v>0</v>
      </c>
      <c r="N283" s="643">
        <v>0</v>
      </c>
      <c r="O283" s="124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  <c r="AA283" s="260"/>
      <c r="AB283" s="260"/>
      <c r="AC283" s="260"/>
      <c r="AD283" s="260"/>
      <c r="AE283" s="260"/>
      <c r="AF283" s="260"/>
      <c r="AG283" s="260"/>
      <c r="AH283" s="260"/>
      <c r="AI283" s="260"/>
      <c r="AJ283" s="260"/>
      <c r="AK283" s="260"/>
      <c r="AL283" s="260"/>
      <c r="AM283" s="260"/>
      <c r="AN283" s="260"/>
      <c r="AO283" s="260"/>
      <c r="AP283" s="260"/>
      <c r="AQ283" s="260"/>
      <c r="AR283" s="260"/>
    </row>
    <row r="284" spans="1:44" ht="15.75" hidden="1" customHeight="1" outlineLevel="2">
      <c r="A284" s="16"/>
      <c r="B284" s="133"/>
      <c r="C284" s="134" t="s">
        <v>241</v>
      </c>
      <c r="D284" s="17" t="s">
        <v>236</v>
      </c>
      <c r="E284" s="643">
        <v>0</v>
      </c>
      <c r="F284" s="643">
        <v>0</v>
      </c>
      <c r="G284" s="643">
        <v>0</v>
      </c>
      <c r="H284" s="643">
        <v>0</v>
      </c>
      <c r="I284" s="643">
        <v>0</v>
      </c>
      <c r="J284" s="643">
        <v>0</v>
      </c>
      <c r="K284" s="643">
        <v>0</v>
      </c>
      <c r="L284" s="643">
        <v>0</v>
      </c>
      <c r="M284" s="643">
        <v>0</v>
      </c>
      <c r="N284" s="643">
        <v>0</v>
      </c>
      <c r="O284" s="124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  <c r="AA284" s="260"/>
      <c r="AB284" s="260"/>
      <c r="AC284" s="260"/>
      <c r="AD284" s="260"/>
      <c r="AE284" s="260"/>
      <c r="AF284" s="260"/>
      <c r="AG284" s="260"/>
      <c r="AH284" s="260"/>
      <c r="AI284" s="260"/>
      <c r="AJ284" s="260"/>
      <c r="AK284" s="260"/>
      <c r="AL284" s="260"/>
      <c r="AM284" s="260"/>
      <c r="AN284" s="260"/>
      <c r="AO284" s="260"/>
      <c r="AP284" s="260"/>
      <c r="AQ284" s="260"/>
      <c r="AR284" s="260"/>
    </row>
    <row r="285" spans="1:44" ht="15.75" hidden="1" customHeight="1" outlineLevel="2">
      <c r="A285" s="16"/>
      <c r="B285" s="133"/>
      <c r="C285" s="134" t="s">
        <v>242</v>
      </c>
      <c r="D285" s="17" t="s">
        <v>236</v>
      </c>
      <c r="E285" s="643">
        <v>0</v>
      </c>
      <c r="F285" s="643">
        <v>0</v>
      </c>
      <c r="G285" s="643">
        <v>0</v>
      </c>
      <c r="H285" s="643">
        <v>0</v>
      </c>
      <c r="I285" s="643">
        <v>0</v>
      </c>
      <c r="J285" s="643">
        <v>0</v>
      </c>
      <c r="K285" s="643">
        <v>0</v>
      </c>
      <c r="L285" s="643">
        <v>0</v>
      </c>
      <c r="M285" s="643">
        <v>0</v>
      </c>
      <c r="N285" s="643">
        <v>0</v>
      </c>
      <c r="O285" s="124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  <c r="AA285" s="260"/>
      <c r="AB285" s="260"/>
      <c r="AC285" s="260"/>
      <c r="AD285" s="260"/>
      <c r="AE285" s="260"/>
      <c r="AF285" s="260"/>
      <c r="AG285" s="260"/>
      <c r="AH285" s="260"/>
      <c r="AI285" s="260"/>
      <c r="AJ285" s="260"/>
      <c r="AK285" s="260"/>
      <c r="AL285" s="260"/>
      <c r="AM285" s="260"/>
      <c r="AN285" s="260"/>
      <c r="AO285" s="260"/>
      <c r="AP285" s="260"/>
      <c r="AQ285" s="260"/>
      <c r="AR285" s="260"/>
    </row>
    <row r="286" spans="1:44" ht="15.75" hidden="1" customHeight="1" outlineLevel="2">
      <c r="A286" s="16"/>
      <c r="B286" s="133"/>
      <c r="C286" s="134" t="s">
        <v>243</v>
      </c>
      <c r="D286" s="17" t="s">
        <v>236</v>
      </c>
      <c r="E286" s="643">
        <v>0</v>
      </c>
      <c r="F286" s="643">
        <v>0</v>
      </c>
      <c r="G286" s="643">
        <v>0</v>
      </c>
      <c r="H286" s="643">
        <v>0</v>
      </c>
      <c r="I286" s="643">
        <v>0</v>
      </c>
      <c r="J286" s="643">
        <v>0</v>
      </c>
      <c r="K286" s="643">
        <v>0</v>
      </c>
      <c r="L286" s="643">
        <v>0</v>
      </c>
      <c r="M286" s="643">
        <v>0</v>
      </c>
      <c r="N286" s="643">
        <v>0</v>
      </c>
      <c r="O286" s="124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  <c r="AA286" s="260"/>
      <c r="AB286" s="260"/>
      <c r="AC286" s="260"/>
      <c r="AD286" s="260"/>
      <c r="AE286" s="260"/>
      <c r="AF286" s="260"/>
      <c r="AG286" s="260"/>
      <c r="AH286" s="260"/>
      <c r="AI286" s="260"/>
      <c r="AJ286" s="260"/>
      <c r="AK286" s="260"/>
      <c r="AL286" s="260"/>
      <c r="AM286" s="260"/>
      <c r="AN286" s="260"/>
      <c r="AO286" s="260"/>
      <c r="AP286" s="260"/>
      <c r="AQ286" s="260"/>
      <c r="AR286" s="260"/>
    </row>
    <row r="287" spans="1:44" ht="15.75" hidden="1" customHeight="1" outlineLevel="2">
      <c r="A287" s="16"/>
      <c r="B287" s="133"/>
      <c r="C287" s="134" t="s">
        <v>244</v>
      </c>
      <c r="D287" s="17" t="s">
        <v>236</v>
      </c>
      <c r="E287" s="643">
        <v>0</v>
      </c>
      <c r="F287" s="643">
        <v>0</v>
      </c>
      <c r="G287" s="643">
        <v>0</v>
      </c>
      <c r="H287" s="643">
        <v>0</v>
      </c>
      <c r="I287" s="643">
        <v>0</v>
      </c>
      <c r="J287" s="643">
        <v>0</v>
      </c>
      <c r="K287" s="643">
        <v>0</v>
      </c>
      <c r="L287" s="643">
        <v>0</v>
      </c>
      <c r="M287" s="643">
        <v>0</v>
      </c>
      <c r="N287" s="643">
        <v>0</v>
      </c>
      <c r="O287" s="124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  <c r="AA287" s="260"/>
      <c r="AB287" s="260"/>
      <c r="AC287" s="260"/>
      <c r="AD287" s="260"/>
      <c r="AE287" s="260"/>
      <c r="AF287" s="260"/>
      <c r="AG287" s="260"/>
      <c r="AH287" s="260"/>
      <c r="AI287" s="260"/>
      <c r="AJ287" s="260"/>
      <c r="AK287" s="260"/>
      <c r="AL287" s="260"/>
      <c r="AM287" s="260"/>
      <c r="AN287" s="260"/>
      <c r="AO287" s="260"/>
      <c r="AP287" s="260"/>
      <c r="AQ287" s="260"/>
      <c r="AR287" s="260"/>
    </row>
    <row r="288" spans="1:44" ht="15.75" customHeight="1" outlineLevel="1" collapsed="1">
      <c r="A288" s="16"/>
      <c r="B288" s="17">
        <v>3</v>
      </c>
      <c r="C288" s="126" t="s">
        <v>729</v>
      </c>
      <c r="D288" s="17" t="s">
        <v>270</v>
      </c>
      <c r="E288" s="643">
        <v>0</v>
      </c>
      <c r="F288" s="643">
        <v>0</v>
      </c>
      <c r="G288" s="643">
        <v>0</v>
      </c>
      <c r="H288" s="643">
        <v>0</v>
      </c>
      <c r="I288" s="643">
        <v>0</v>
      </c>
      <c r="J288" s="643">
        <v>0</v>
      </c>
      <c r="K288" s="643">
        <v>0</v>
      </c>
      <c r="L288" s="643">
        <v>0</v>
      </c>
      <c r="M288" s="643">
        <v>0</v>
      </c>
      <c r="N288" s="643">
        <v>0</v>
      </c>
      <c r="O288" s="124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  <c r="AA288" s="260"/>
      <c r="AB288" s="260"/>
      <c r="AC288" s="260"/>
      <c r="AD288" s="260"/>
      <c r="AE288" s="260"/>
      <c r="AF288" s="260"/>
      <c r="AG288" s="260"/>
      <c r="AH288" s="260"/>
      <c r="AI288" s="260"/>
      <c r="AJ288" s="260"/>
      <c r="AK288" s="260"/>
      <c r="AL288" s="260"/>
      <c r="AM288" s="260"/>
      <c r="AN288" s="260"/>
      <c r="AO288" s="260"/>
      <c r="AP288" s="260"/>
      <c r="AQ288" s="260"/>
      <c r="AR288" s="260"/>
    </row>
    <row r="289" spans="1:44" ht="15.75" customHeight="1" outlineLevel="1">
      <c r="A289" s="16"/>
      <c r="B289" s="17">
        <v>4</v>
      </c>
      <c r="C289" s="126" t="s">
        <v>741</v>
      </c>
      <c r="D289" s="17" t="s">
        <v>228</v>
      </c>
      <c r="E289" s="643">
        <v>0</v>
      </c>
      <c r="F289" s="643">
        <v>0</v>
      </c>
      <c r="G289" s="643">
        <v>0</v>
      </c>
      <c r="H289" s="643">
        <v>0</v>
      </c>
      <c r="I289" s="643">
        <v>0</v>
      </c>
      <c r="J289" s="643">
        <v>0</v>
      </c>
      <c r="K289" s="643">
        <v>0</v>
      </c>
      <c r="L289" s="643">
        <v>0</v>
      </c>
      <c r="M289" s="643">
        <v>0</v>
      </c>
      <c r="N289" s="643">
        <v>0</v>
      </c>
      <c r="O289" s="124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  <c r="AA289" s="260"/>
      <c r="AB289" s="260"/>
      <c r="AC289" s="260"/>
      <c r="AD289" s="260"/>
      <c r="AE289" s="260"/>
      <c r="AF289" s="260"/>
      <c r="AG289" s="260"/>
      <c r="AH289" s="260"/>
      <c r="AI289" s="260"/>
      <c r="AJ289" s="260"/>
      <c r="AK289" s="260"/>
      <c r="AL289" s="260"/>
      <c r="AM289" s="260"/>
      <c r="AN289" s="260"/>
      <c r="AO289" s="260"/>
      <c r="AP289" s="260"/>
      <c r="AQ289" s="260"/>
      <c r="AR289" s="260"/>
    </row>
    <row r="290" spans="1:44" ht="15.75" customHeight="1" outlineLevel="1">
      <c r="A290" s="16"/>
      <c r="B290" s="17">
        <v>5</v>
      </c>
      <c r="C290" s="126" t="s">
        <v>769</v>
      </c>
      <c r="D290" s="17" t="s">
        <v>267</v>
      </c>
      <c r="E290" s="643">
        <v>0</v>
      </c>
      <c r="F290" s="643">
        <v>0</v>
      </c>
      <c r="G290" s="643">
        <v>0</v>
      </c>
      <c r="H290" s="643">
        <v>0</v>
      </c>
      <c r="I290" s="643">
        <v>0</v>
      </c>
      <c r="J290" s="643">
        <v>0</v>
      </c>
      <c r="K290" s="643">
        <v>0</v>
      </c>
      <c r="L290" s="643">
        <v>0</v>
      </c>
      <c r="M290" s="643">
        <v>0</v>
      </c>
      <c r="N290" s="643">
        <v>0</v>
      </c>
      <c r="O290" s="124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  <c r="AA290" s="260"/>
      <c r="AB290" s="260"/>
      <c r="AC290" s="260"/>
      <c r="AD290" s="260"/>
      <c r="AE290" s="260"/>
      <c r="AF290" s="260"/>
      <c r="AG290" s="260"/>
      <c r="AH290" s="260"/>
      <c r="AI290" s="260"/>
      <c r="AJ290" s="260"/>
      <c r="AK290" s="260"/>
      <c r="AL290" s="260"/>
      <c r="AM290" s="260"/>
      <c r="AN290" s="260"/>
      <c r="AO290" s="260"/>
      <c r="AP290" s="260"/>
      <c r="AQ290" s="260"/>
      <c r="AR290" s="260"/>
    </row>
    <row r="291" spans="1:44" ht="15.75" customHeight="1" outlineLevel="1">
      <c r="A291" s="16"/>
      <c r="B291" s="257"/>
      <c r="C291" s="261" t="s">
        <v>745</v>
      </c>
      <c r="D291" s="258" t="s">
        <v>5</v>
      </c>
      <c r="E291" s="643">
        <v>0</v>
      </c>
      <c r="F291" s="643">
        <v>0</v>
      </c>
      <c r="G291" s="643">
        <v>0</v>
      </c>
      <c r="H291" s="643">
        <v>0</v>
      </c>
      <c r="I291" s="643">
        <v>0</v>
      </c>
      <c r="J291" s="643">
        <v>0</v>
      </c>
      <c r="K291" s="643">
        <v>0</v>
      </c>
      <c r="L291" s="643">
        <v>0</v>
      </c>
      <c r="M291" s="643">
        <v>0</v>
      </c>
      <c r="N291" s="643">
        <v>0</v>
      </c>
      <c r="O291" s="124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  <c r="AA291" s="260"/>
      <c r="AB291" s="260"/>
      <c r="AC291" s="260"/>
      <c r="AD291" s="260"/>
      <c r="AE291" s="260"/>
      <c r="AF291" s="260"/>
      <c r="AG291" s="260"/>
      <c r="AH291" s="260"/>
      <c r="AI291" s="260"/>
      <c r="AJ291" s="260"/>
      <c r="AK291" s="260"/>
      <c r="AL291" s="260"/>
      <c r="AM291" s="260"/>
      <c r="AN291" s="260"/>
      <c r="AO291" s="260"/>
      <c r="AP291" s="260"/>
      <c r="AQ291" s="260"/>
      <c r="AR291" s="260"/>
    </row>
    <row r="292" spans="1:44" ht="15.75" customHeight="1" outlineLevel="1">
      <c r="A292" s="16"/>
      <c r="B292" s="17">
        <v>6</v>
      </c>
      <c r="C292" s="126" t="s">
        <v>746</v>
      </c>
      <c r="D292" s="17" t="s">
        <v>747</v>
      </c>
      <c r="E292" s="643">
        <v>0</v>
      </c>
      <c r="F292" s="643">
        <v>0</v>
      </c>
      <c r="G292" s="643">
        <v>0</v>
      </c>
      <c r="H292" s="643">
        <v>0</v>
      </c>
      <c r="I292" s="643">
        <v>0</v>
      </c>
      <c r="J292" s="643">
        <v>0</v>
      </c>
      <c r="K292" s="643">
        <v>0</v>
      </c>
      <c r="L292" s="643">
        <v>0</v>
      </c>
      <c r="M292" s="643">
        <v>0</v>
      </c>
      <c r="N292" s="643">
        <v>0</v>
      </c>
      <c r="O292" s="124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  <c r="AA292" s="260"/>
      <c r="AB292" s="260"/>
      <c r="AC292" s="260"/>
      <c r="AD292" s="260"/>
      <c r="AE292" s="260"/>
      <c r="AF292" s="260"/>
      <c r="AG292" s="260"/>
      <c r="AH292" s="260"/>
      <c r="AI292" s="260"/>
      <c r="AJ292" s="260"/>
      <c r="AK292" s="260"/>
      <c r="AL292" s="260"/>
      <c r="AM292" s="260"/>
      <c r="AN292" s="260"/>
      <c r="AO292" s="260"/>
      <c r="AP292" s="260"/>
      <c r="AQ292" s="260"/>
      <c r="AR292" s="260"/>
    </row>
    <row r="293" spans="1:44" ht="15.75" customHeight="1" outlineLevel="1">
      <c r="A293" s="16"/>
      <c r="B293" s="17">
        <v>7</v>
      </c>
      <c r="C293" s="126" t="s">
        <v>748</v>
      </c>
      <c r="D293" s="17" t="s">
        <v>747</v>
      </c>
      <c r="E293" s="643">
        <v>0</v>
      </c>
      <c r="F293" s="643">
        <v>0</v>
      </c>
      <c r="G293" s="643">
        <v>0</v>
      </c>
      <c r="H293" s="643">
        <v>0</v>
      </c>
      <c r="I293" s="643">
        <v>0</v>
      </c>
      <c r="J293" s="643">
        <v>0</v>
      </c>
      <c r="K293" s="643">
        <v>0</v>
      </c>
      <c r="L293" s="643">
        <v>0</v>
      </c>
      <c r="M293" s="643">
        <v>0</v>
      </c>
      <c r="N293" s="643">
        <v>0</v>
      </c>
      <c r="O293" s="124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  <c r="AA293" s="260"/>
      <c r="AB293" s="260"/>
      <c r="AC293" s="260"/>
      <c r="AD293" s="260"/>
      <c r="AE293" s="260"/>
      <c r="AF293" s="260"/>
      <c r="AG293" s="260"/>
      <c r="AH293" s="260"/>
      <c r="AI293" s="260"/>
      <c r="AJ293" s="260"/>
      <c r="AK293" s="260"/>
      <c r="AL293" s="260"/>
      <c r="AM293" s="260"/>
      <c r="AN293" s="260"/>
      <c r="AO293" s="260"/>
      <c r="AP293" s="260"/>
      <c r="AQ293" s="260"/>
      <c r="AR293" s="260"/>
    </row>
    <row r="294" spans="1:44" ht="15.75" customHeight="1" outlineLevel="1">
      <c r="A294" s="16"/>
      <c r="B294" s="17">
        <v>8</v>
      </c>
      <c r="C294" s="126" t="s">
        <v>749</v>
      </c>
      <c r="D294" s="17" t="s">
        <v>267</v>
      </c>
      <c r="E294" s="643">
        <v>0</v>
      </c>
      <c r="F294" s="643">
        <v>0</v>
      </c>
      <c r="G294" s="643">
        <v>0</v>
      </c>
      <c r="H294" s="643">
        <v>0</v>
      </c>
      <c r="I294" s="643">
        <v>0</v>
      </c>
      <c r="J294" s="643">
        <v>0</v>
      </c>
      <c r="K294" s="643">
        <v>0</v>
      </c>
      <c r="L294" s="643">
        <v>0</v>
      </c>
      <c r="M294" s="643">
        <v>0</v>
      </c>
      <c r="N294" s="643">
        <v>0</v>
      </c>
      <c r="O294" s="124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  <c r="AA294" s="260"/>
      <c r="AB294" s="260"/>
      <c r="AC294" s="260"/>
      <c r="AD294" s="260"/>
      <c r="AE294" s="260"/>
      <c r="AF294" s="260"/>
      <c r="AG294" s="260"/>
      <c r="AH294" s="260"/>
      <c r="AI294" s="260"/>
      <c r="AJ294" s="260"/>
      <c r="AK294" s="260"/>
      <c r="AL294" s="260"/>
      <c r="AM294" s="260"/>
      <c r="AN294" s="260"/>
      <c r="AO294" s="260"/>
      <c r="AP294" s="260"/>
      <c r="AQ294" s="260"/>
      <c r="AR294" s="260"/>
    </row>
    <row r="295" spans="1:44" ht="15.75" customHeight="1" outlineLevel="1">
      <c r="A295" s="16"/>
      <c r="B295" s="17">
        <v>9</v>
      </c>
      <c r="C295" s="126" t="s">
        <v>750</v>
      </c>
      <c r="D295" s="17" t="s">
        <v>747</v>
      </c>
      <c r="E295" s="643">
        <v>0</v>
      </c>
      <c r="F295" s="643">
        <v>0</v>
      </c>
      <c r="G295" s="643">
        <v>0</v>
      </c>
      <c r="H295" s="643">
        <v>0</v>
      </c>
      <c r="I295" s="643">
        <v>0</v>
      </c>
      <c r="J295" s="643">
        <v>0</v>
      </c>
      <c r="K295" s="643">
        <v>0</v>
      </c>
      <c r="L295" s="643">
        <v>0</v>
      </c>
      <c r="M295" s="643">
        <v>0</v>
      </c>
      <c r="N295" s="643">
        <v>0</v>
      </c>
      <c r="O295" s="124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  <c r="AA295" s="260"/>
      <c r="AB295" s="260"/>
      <c r="AC295" s="260"/>
      <c r="AD295" s="260"/>
      <c r="AE295" s="260"/>
      <c r="AF295" s="260"/>
      <c r="AG295" s="260"/>
      <c r="AH295" s="260"/>
      <c r="AI295" s="260"/>
      <c r="AJ295" s="260"/>
      <c r="AK295" s="260"/>
      <c r="AL295" s="260"/>
      <c r="AM295" s="260"/>
      <c r="AN295" s="260"/>
      <c r="AO295" s="260"/>
      <c r="AP295" s="260"/>
      <c r="AQ295" s="260"/>
      <c r="AR295" s="260"/>
    </row>
    <row r="296" spans="1:44" ht="15.75" customHeight="1" outlineLevel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  <c r="AA296" s="260"/>
      <c r="AB296" s="260"/>
      <c r="AC296" s="260"/>
      <c r="AD296" s="260"/>
      <c r="AE296" s="260"/>
      <c r="AF296" s="260"/>
      <c r="AG296" s="260"/>
      <c r="AH296" s="260"/>
      <c r="AI296" s="260"/>
      <c r="AJ296" s="260"/>
      <c r="AK296" s="260"/>
      <c r="AL296" s="260"/>
      <c r="AM296" s="260"/>
      <c r="AN296" s="260"/>
      <c r="AO296" s="260"/>
      <c r="AP296" s="260"/>
      <c r="AQ296" s="260"/>
      <c r="AR296" s="260"/>
    </row>
    <row r="297" spans="1:44" ht="15.75" customHeight="1" outlineLevel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24"/>
      <c r="AN297" s="124"/>
      <c r="AO297" s="124"/>
      <c r="AP297" s="124"/>
      <c r="AQ297" s="124"/>
      <c r="AR297" s="124"/>
    </row>
    <row r="298" spans="1:44" ht="15.75" customHeight="1" outlineLevel="1">
      <c r="A298" s="22" t="s">
        <v>318</v>
      </c>
      <c r="B298" s="15" t="s">
        <v>790</v>
      </c>
      <c r="C298" s="124"/>
      <c r="D298" s="16"/>
      <c r="E298" s="164"/>
      <c r="F298" s="16"/>
      <c r="G298" s="16"/>
      <c r="H298" s="16"/>
      <c r="I298" s="16"/>
      <c r="J298" s="16"/>
      <c r="K298" s="16"/>
      <c r="L298" s="124"/>
      <c r="M298" s="124"/>
      <c r="N298" s="124"/>
      <c r="O298" s="124"/>
      <c r="P298" s="124"/>
      <c r="Q298" s="124"/>
      <c r="R298" s="124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</row>
    <row r="299" spans="1:44" ht="15.75" customHeight="1" outlineLevel="1">
      <c r="A299" s="16"/>
      <c r="B299" s="60" t="s">
        <v>10</v>
      </c>
      <c r="C299" s="60" t="s">
        <v>301</v>
      </c>
      <c r="D299" s="60" t="s">
        <v>302</v>
      </c>
      <c r="E299" s="165" t="s">
        <v>303</v>
      </c>
      <c r="F299" s="165" t="s">
        <v>304</v>
      </c>
      <c r="G299" s="165" t="s">
        <v>305</v>
      </c>
      <c r="H299" s="165" t="s">
        <v>306</v>
      </c>
      <c r="I299" s="165" t="s">
        <v>307</v>
      </c>
      <c r="J299" s="165" t="s">
        <v>308</v>
      </c>
      <c r="K299" s="165" t="s">
        <v>309</v>
      </c>
      <c r="L299" s="124"/>
      <c r="M299" s="124"/>
      <c r="N299" s="124"/>
      <c r="O299" s="124"/>
      <c r="P299" s="124"/>
      <c r="Q299" s="124"/>
      <c r="R299" s="124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</row>
    <row r="300" spans="1:44" ht="15.75" customHeight="1" outlineLevel="1">
      <c r="A300" s="16"/>
      <c r="B300" s="17">
        <v>1</v>
      </c>
      <c r="C300" s="19" t="s">
        <v>310</v>
      </c>
      <c r="D300" s="17" t="s">
        <v>791</v>
      </c>
      <c r="E300" s="652">
        <v>0</v>
      </c>
      <c r="F300" s="652">
        <v>0</v>
      </c>
      <c r="G300" s="652">
        <v>0</v>
      </c>
      <c r="H300" s="652">
        <v>0</v>
      </c>
      <c r="I300" s="652">
        <v>0</v>
      </c>
      <c r="J300" s="652">
        <v>0</v>
      </c>
      <c r="K300" s="652">
        <v>0</v>
      </c>
      <c r="L300" s="124"/>
      <c r="M300" s="124"/>
      <c r="N300" s="124"/>
      <c r="O300" s="124"/>
      <c r="P300" s="124"/>
      <c r="Q300" s="124"/>
      <c r="R300" s="124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</row>
    <row r="301" spans="1:44" ht="15.75" customHeight="1" outlineLevel="1">
      <c r="A301" s="16"/>
      <c r="B301" s="17">
        <v>2</v>
      </c>
      <c r="C301" s="19" t="s">
        <v>312</v>
      </c>
      <c r="D301" s="17" t="s">
        <v>228</v>
      </c>
      <c r="E301" s="652">
        <v>0</v>
      </c>
      <c r="F301" s="652">
        <v>0</v>
      </c>
      <c r="G301" s="652">
        <v>0</v>
      </c>
      <c r="H301" s="652">
        <v>0</v>
      </c>
      <c r="I301" s="652">
        <v>0</v>
      </c>
      <c r="J301" s="652">
        <v>0</v>
      </c>
      <c r="K301" s="652">
        <v>0</v>
      </c>
      <c r="L301" s="124"/>
      <c r="M301" s="124"/>
      <c r="N301" s="124"/>
      <c r="O301" s="124"/>
      <c r="P301" s="124"/>
      <c r="Q301" s="124"/>
      <c r="R301" s="124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</row>
    <row r="302" spans="1:44" ht="15.75" customHeight="1" outlineLevel="1">
      <c r="A302" s="16"/>
      <c r="B302" s="17">
        <v>3</v>
      </c>
      <c r="C302" s="19" t="s">
        <v>313</v>
      </c>
      <c r="D302" s="17" t="s">
        <v>792</v>
      </c>
      <c r="E302" s="652">
        <v>0</v>
      </c>
      <c r="F302" s="652">
        <v>0</v>
      </c>
      <c r="G302" s="652">
        <v>0</v>
      </c>
      <c r="H302" s="652">
        <v>0</v>
      </c>
      <c r="I302" s="652">
        <v>0</v>
      </c>
      <c r="J302" s="652">
        <v>0</v>
      </c>
      <c r="K302" s="652">
        <v>0</v>
      </c>
      <c r="L302" s="124"/>
      <c r="M302" s="124"/>
      <c r="N302" s="124"/>
      <c r="O302" s="124"/>
      <c r="P302" s="124"/>
      <c r="Q302" s="124"/>
      <c r="R302" s="124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</row>
    <row r="303" spans="1:44" ht="15.75" customHeight="1" outlineLevel="1">
      <c r="A303" s="16"/>
      <c r="B303" s="17">
        <v>4</v>
      </c>
      <c r="C303" s="19" t="s">
        <v>315</v>
      </c>
      <c r="D303" s="17" t="s">
        <v>228</v>
      </c>
      <c r="E303" s="652">
        <v>0</v>
      </c>
      <c r="F303" s="652">
        <v>0</v>
      </c>
      <c r="G303" s="652">
        <v>0</v>
      </c>
      <c r="H303" s="652">
        <v>0</v>
      </c>
      <c r="I303" s="652">
        <v>0</v>
      </c>
      <c r="J303" s="652">
        <v>0</v>
      </c>
      <c r="K303" s="652">
        <v>0</v>
      </c>
      <c r="L303" s="124"/>
      <c r="M303" s="124"/>
      <c r="N303" s="124"/>
      <c r="O303" s="124"/>
      <c r="P303" s="124"/>
      <c r="Q303" s="124"/>
      <c r="R303" s="124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</row>
    <row r="304" spans="1:44" ht="15.75" customHeight="1" outlineLevel="1">
      <c r="A304" s="16"/>
      <c r="B304" s="50"/>
      <c r="C304" s="21"/>
      <c r="D304" s="50"/>
      <c r="E304" s="50"/>
      <c r="F304" s="163"/>
      <c r="G304" s="163"/>
      <c r="H304" s="163"/>
      <c r="I304" s="163"/>
      <c r="J304" s="163"/>
      <c r="K304" s="163"/>
      <c r="L304" s="124"/>
      <c r="M304" s="124"/>
      <c r="N304" s="124"/>
      <c r="O304" s="124"/>
      <c r="P304" s="124"/>
      <c r="Q304" s="124"/>
      <c r="R304" s="124"/>
      <c r="S304" s="163"/>
      <c r="T304" s="163"/>
      <c r="U304" s="163"/>
      <c r="V304" s="163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AR304" s="163"/>
    </row>
    <row r="305" spans="1:44" ht="15.75" customHeight="1" outlineLevel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24"/>
      <c r="AN305" s="124"/>
      <c r="AO305" s="124"/>
      <c r="AP305" s="124"/>
      <c r="AQ305" s="124"/>
      <c r="AR305" s="124"/>
    </row>
    <row r="306" spans="1:44" ht="15.75" customHeight="1">
      <c r="A306" s="167" t="s">
        <v>94</v>
      </c>
      <c r="B306" s="167" t="s">
        <v>316</v>
      </c>
      <c r="C306" s="168" t="s">
        <v>317</v>
      </c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  <c r="AH306" s="169"/>
      <c r="AI306" s="169"/>
      <c r="AJ306" s="169"/>
      <c r="AK306" s="169"/>
      <c r="AL306" s="169"/>
      <c r="AM306" s="124"/>
      <c r="AN306" s="124"/>
      <c r="AO306" s="124"/>
      <c r="AP306" s="124"/>
      <c r="AQ306" s="124"/>
      <c r="AR306" s="124"/>
    </row>
    <row r="307" spans="1:44" ht="15.75" customHeight="1" outlineLevel="1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</row>
    <row r="308" spans="1:44" ht="15.75" customHeight="1" outlineLevel="1">
      <c r="A308" s="22" t="s">
        <v>299</v>
      </c>
      <c r="B308" s="15" t="s">
        <v>793</v>
      </c>
      <c r="C308" s="124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</row>
    <row r="309" spans="1:44" ht="15.75" customHeight="1" outlineLevel="1">
      <c r="A309" s="124"/>
      <c r="B309" s="60" t="s">
        <v>10</v>
      </c>
      <c r="C309" s="60" t="s">
        <v>12</v>
      </c>
      <c r="D309" s="60" t="s">
        <v>26</v>
      </c>
      <c r="E309" s="60">
        <v>2017</v>
      </c>
      <c r="F309" s="60">
        <v>2018</v>
      </c>
      <c r="G309" s="60">
        <v>2019</v>
      </c>
      <c r="H309" s="60">
        <v>2020</v>
      </c>
      <c r="I309" s="60">
        <v>2021</v>
      </c>
      <c r="J309" s="60">
        <v>2022</v>
      </c>
      <c r="K309" s="60">
        <v>2023</v>
      </c>
      <c r="L309" s="16"/>
      <c r="M309" s="16"/>
      <c r="N309" s="16"/>
      <c r="O309" s="16"/>
      <c r="P309" s="16"/>
      <c r="Q309" s="16"/>
      <c r="R309" s="16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</row>
    <row r="310" spans="1:44" ht="15.75" customHeight="1" outlineLevel="1">
      <c r="A310" s="124"/>
      <c r="B310" s="17">
        <v>1</v>
      </c>
      <c r="C310" s="126" t="s">
        <v>794</v>
      </c>
      <c r="D310" s="17" t="s">
        <v>320</v>
      </c>
      <c r="E310" s="131">
        <v>2.23</v>
      </c>
      <c r="F310" s="131">
        <v>2.5</v>
      </c>
      <c r="G310" s="131">
        <v>1.99</v>
      </c>
      <c r="H310" s="131">
        <v>2.66</v>
      </c>
      <c r="I310" s="131">
        <v>3.88</v>
      </c>
      <c r="J310" s="131">
        <v>5.0599999999999996</v>
      </c>
      <c r="K310" s="131">
        <v>6.88</v>
      </c>
      <c r="L310" s="16"/>
      <c r="M310" s="16"/>
      <c r="N310" s="16"/>
      <c r="O310" s="16"/>
      <c r="P310" s="16"/>
      <c r="Q310" s="16"/>
      <c r="R310" s="16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</row>
    <row r="311" spans="1:44" ht="15.75" customHeight="1" outlineLevel="1">
      <c r="A311" s="124"/>
      <c r="B311" s="653" t="s">
        <v>716</v>
      </c>
      <c r="C311" s="654" t="s">
        <v>717</v>
      </c>
      <c r="D311" s="16" t="s">
        <v>795</v>
      </c>
      <c r="E311" s="131"/>
      <c r="F311" s="131"/>
      <c r="G311" s="131"/>
      <c r="H311" s="131">
        <v>9.1999999999999998E-2</v>
      </c>
      <c r="I311" s="131">
        <v>7.2999999999999995E-2</v>
      </c>
      <c r="J311" s="131">
        <v>9.7000000000000003E-2</v>
      </c>
      <c r="K311" s="131">
        <v>8.5000000000000006E-2</v>
      </c>
      <c r="L311" s="16"/>
      <c r="M311" s="16"/>
      <c r="N311" s="16"/>
      <c r="O311" s="16"/>
      <c r="P311" s="16"/>
      <c r="Q311" s="16"/>
      <c r="R311" s="16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</row>
    <row r="312" spans="1:44" ht="15.75" customHeight="1" outlineLevel="1">
      <c r="A312" s="124"/>
      <c r="B312" s="17">
        <v>2</v>
      </c>
      <c r="C312" s="179" t="s">
        <v>719</v>
      </c>
      <c r="D312" s="180" t="s">
        <v>326</v>
      </c>
      <c r="E312" s="131">
        <v>0</v>
      </c>
      <c r="F312" s="131">
        <v>0</v>
      </c>
      <c r="G312" s="131">
        <v>0</v>
      </c>
      <c r="H312" s="131">
        <v>0</v>
      </c>
      <c r="I312" s="131">
        <v>0</v>
      </c>
      <c r="J312" s="131">
        <v>0</v>
      </c>
      <c r="K312" s="131">
        <v>0</v>
      </c>
      <c r="L312" s="16"/>
      <c r="M312" s="16"/>
      <c r="N312" s="16"/>
      <c r="O312" s="16"/>
      <c r="P312" s="16"/>
      <c r="Q312" s="16"/>
      <c r="R312" s="16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</row>
    <row r="313" spans="1:44" ht="15.75" customHeight="1" outlineLevel="1">
      <c r="A313" s="124"/>
      <c r="B313" s="17">
        <v>3</v>
      </c>
      <c r="C313" s="126" t="s">
        <v>720</v>
      </c>
      <c r="D313" s="17" t="s">
        <v>796</v>
      </c>
      <c r="E313" s="131" t="s">
        <v>797</v>
      </c>
      <c r="F313" s="131" t="s">
        <v>798</v>
      </c>
      <c r="G313" s="131" t="s">
        <v>799</v>
      </c>
      <c r="H313" s="131" t="s">
        <v>800</v>
      </c>
      <c r="I313" s="131" t="s">
        <v>801</v>
      </c>
      <c r="J313" s="131">
        <v>42.06</v>
      </c>
      <c r="K313" s="131" t="s">
        <v>802</v>
      </c>
      <c r="L313" s="16"/>
      <c r="M313" s="16"/>
      <c r="N313" s="16"/>
      <c r="O313" s="16"/>
      <c r="P313" s="16"/>
      <c r="Q313" s="16"/>
      <c r="R313" s="16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</row>
    <row r="314" spans="1:44" ht="15.75" customHeight="1" outlineLevel="1">
      <c r="A314" s="124"/>
      <c r="B314" s="17">
        <v>4</v>
      </c>
      <c r="C314" s="126" t="s">
        <v>722</v>
      </c>
      <c r="D314" s="17" t="s">
        <v>796</v>
      </c>
      <c r="E314" s="131">
        <v>21.63</v>
      </c>
      <c r="F314" s="131">
        <v>27.12</v>
      </c>
      <c r="G314" s="131">
        <v>26.35</v>
      </c>
      <c r="H314" s="131">
        <v>20.36</v>
      </c>
      <c r="I314" s="131">
        <v>23.84</v>
      </c>
      <c r="J314" s="131">
        <v>46.03</v>
      </c>
      <c r="K314" s="131">
        <v>56.81</v>
      </c>
      <c r="L314" s="16"/>
      <c r="M314" s="16"/>
      <c r="N314" s="16"/>
      <c r="O314" s="16"/>
      <c r="P314" s="16"/>
      <c r="Q314" s="16"/>
      <c r="R314" s="16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</row>
    <row r="315" spans="1:44" ht="15.75" customHeight="1" outlineLevel="1">
      <c r="A315" s="124"/>
      <c r="B315" s="17">
        <v>5</v>
      </c>
      <c r="C315" s="126" t="s">
        <v>723</v>
      </c>
      <c r="D315" s="17" t="s">
        <v>796</v>
      </c>
      <c r="E315" s="131">
        <v>11.77</v>
      </c>
      <c r="F315" s="131">
        <v>13.31</v>
      </c>
      <c r="G315" s="131">
        <v>11.65</v>
      </c>
      <c r="H315" s="131">
        <v>10.25</v>
      </c>
      <c r="I315" s="131">
        <v>13.88</v>
      </c>
      <c r="J315" s="131">
        <v>33.97</v>
      </c>
      <c r="K315" s="131">
        <v>29.09</v>
      </c>
      <c r="L315" s="16"/>
      <c r="M315" s="16"/>
      <c r="N315" s="16"/>
      <c r="O315" s="16"/>
      <c r="P315" s="16"/>
      <c r="Q315" s="16"/>
      <c r="R315" s="16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</row>
    <row r="316" spans="1:44" ht="15.75" customHeight="1" outlineLevel="1">
      <c r="A316" s="124"/>
      <c r="B316" s="17">
        <v>6</v>
      </c>
      <c r="C316" s="126" t="s">
        <v>724</v>
      </c>
      <c r="D316" s="17" t="s">
        <v>803</v>
      </c>
      <c r="E316" s="131">
        <v>0</v>
      </c>
      <c r="F316" s="131">
        <v>0</v>
      </c>
      <c r="G316" s="131">
        <v>0</v>
      </c>
      <c r="H316" s="131">
        <v>0</v>
      </c>
      <c r="I316" s="131">
        <v>0</v>
      </c>
      <c r="J316" s="131">
        <v>0</v>
      </c>
      <c r="K316" s="131">
        <v>0</v>
      </c>
      <c r="L316" s="16"/>
      <c r="M316" s="16"/>
      <c r="N316" s="16"/>
      <c r="O316" s="16"/>
      <c r="P316" s="16"/>
      <c r="Q316" s="16"/>
      <c r="R316" s="16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</row>
    <row r="317" spans="1:44" ht="15.75" customHeight="1" outlineLevel="1">
      <c r="A317" s="124"/>
      <c r="B317" s="17">
        <v>7</v>
      </c>
      <c r="C317" s="126" t="s">
        <v>327</v>
      </c>
      <c r="D317" s="17" t="s">
        <v>270</v>
      </c>
      <c r="E317" s="131">
        <v>0</v>
      </c>
      <c r="F317" s="131">
        <v>0</v>
      </c>
      <c r="G317" s="131">
        <v>0</v>
      </c>
      <c r="H317" s="131">
        <v>0</v>
      </c>
      <c r="I317" s="131">
        <v>0</v>
      </c>
      <c r="J317" s="131">
        <v>0</v>
      </c>
      <c r="K317" s="131">
        <v>0</v>
      </c>
      <c r="L317" s="16"/>
      <c r="M317" s="16"/>
      <c r="N317" s="16"/>
      <c r="O317" s="16"/>
      <c r="P317" s="16"/>
      <c r="Q317" s="16"/>
      <c r="R317" s="16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</row>
    <row r="318" spans="1:44" ht="15" customHeight="1" outlineLevel="1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</row>
    <row r="319" spans="1:44" ht="15" customHeight="1" outlineLevel="1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</row>
    <row r="320" spans="1:44" ht="15.75" customHeight="1" outlineLevel="1">
      <c r="A320" s="164" t="s">
        <v>329</v>
      </c>
      <c r="B320" s="15" t="s">
        <v>804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"/>
      <c r="AN320" s="1"/>
      <c r="AO320" s="1"/>
      <c r="AP320" s="1"/>
      <c r="AQ320" s="1"/>
      <c r="AR320" s="1"/>
    </row>
    <row r="321" spans="1:44" ht="15.75" customHeight="1" outlineLevel="1">
      <c r="A321" s="164"/>
      <c r="B321" s="60" t="s">
        <v>10</v>
      </c>
      <c r="C321" s="17" t="s">
        <v>12</v>
      </c>
      <c r="D321" s="60" t="s">
        <v>26</v>
      </c>
      <c r="E321" s="60">
        <v>2010</v>
      </c>
      <c r="F321" s="60">
        <v>2011</v>
      </c>
      <c r="G321" s="60">
        <v>2012</v>
      </c>
      <c r="H321" s="60">
        <v>2013</v>
      </c>
      <c r="I321" s="60">
        <v>2014</v>
      </c>
      <c r="J321" s="60">
        <v>2015</v>
      </c>
      <c r="K321" s="60">
        <v>2016</v>
      </c>
      <c r="L321" s="60">
        <v>2017</v>
      </c>
      <c r="M321" s="60">
        <v>2018</v>
      </c>
      <c r="N321" s="60">
        <v>2019</v>
      </c>
      <c r="O321" s="60">
        <v>2020</v>
      </c>
      <c r="P321" s="60">
        <v>2021</v>
      </c>
      <c r="Q321" s="60">
        <v>2022</v>
      </c>
      <c r="R321" s="60">
        <v>2023</v>
      </c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"/>
      <c r="AN321" s="1"/>
      <c r="AO321" s="1"/>
      <c r="AP321" s="1"/>
      <c r="AQ321" s="1"/>
      <c r="AR321" s="1"/>
    </row>
    <row r="322" spans="1:44" ht="15.75" customHeight="1" outlineLevel="1">
      <c r="A322" s="164"/>
      <c r="B322" s="270"/>
      <c r="C322" s="239" t="s">
        <v>587</v>
      </c>
      <c r="D322" s="60"/>
      <c r="E322" s="60"/>
      <c r="F322" s="126"/>
      <c r="G322" s="60"/>
      <c r="H322" s="60"/>
      <c r="I322" s="126"/>
      <c r="J322" s="60"/>
      <c r="K322" s="60"/>
      <c r="L322" s="60"/>
      <c r="M322" s="126"/>
      <c r="N322" s="60"/>
      <c r="O322" s="60"/>
      <c r="P322" s="126"/>
      <c r="Q322" s="60"/>
      <c r="R322" s="60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"/>
      <c r="AN322" s="1"/>
      <c r="AO322" s="1"/>
      <c r="AP322" s="1"/>
      <c r="AQ322" s="1"/>
      <c r="AR322" s="1"/>
    </row>
    <row r="323" spans="1:44" ht="15.75" customHeight="1" outlineLevel="1">
      <c r="A323" s="164"/>
      <c r="B323" s="270">
        <v>1</v>
      </c>
      <c r="C323" s="179" t="s">
        <v>805</v>
      </c>
      <c r="D323" s="60" t="s">
        <v>38</v>
      </c>
      <c r="E323" s="271"/>
      <c r="F323" s="271">
        <v>30.120999999999999</v>
      </c>
      <c r="G323" s="271">
        <v>31.867999999999999</v>
      </c>
      <c r="H323" s="271">
        <v>31.530999999999999</v>
      </c>
      <c r="I323" s="271">
        <v>31.282</v>
      </c>
      <c r="J323" s="271">
        <v>51.246000000000002</v>
      </c>
      <c r="K323" s="271">
        <v>74.647999999999996</v>
      </c>
      <c r="L323" s="271">
        <v>75.063000000000002</v>
      </c>
      <c r="M323" s="271">
        <v>93.808000000000007</v>
      </c>
      <c r="N323" s="271">
        <v>99.31</v>
      </c>
      <c r="O323" s="271">
        <v>86.338999999999999</v>
      </c>
      <c r="P323" s="271">
        <v>122.843</v>
      </c>
      <c r="Q323" s="271">
        <v>118.044</v>
      </c>
      <c r="R323" s="271">
        <v>111.752</v>
      </c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"/>
      <c r="AN323" s="1"/>
      <c r="AO323" s="1"/>
      <c r="AP323" s="1"/>
      <c r="AQ323" s="1"/>
      <c r="AR323" s="1"/>
    </row>
    <row r="324" spans="1:44" ht="15.75" customHeight="1" outlineLevel="1">
      <c r="A324" s="164"/>
      <c r="B324" s="69" t="s">
        <v>145</v>
      </c>
      <c r="C324" s="247" t="s">
        <v>806</v>
      </c>
      <c r="D324" s="60" t="s">
        <v>38</v>
      </c>
      <c r="E324" s="248"/>
      <c r="F324" s="248">
        <v>20.710999999999999</v>
      </c>
      <c r="G324" s="248">
        <v>20.739000000000001</v>
      </c>
      <c r="H324" s="248">
        <v>21.681999999999999</v>
      </c>
      <c r="I324" s="97">
        <v>21.428000000000001</v>
      </c>
      <c r="J324" s="248">
        <v>36.000999999999998</v>
      </c>
      <c r="K324" s="248">
        <v>59.656999999999996</v>
      </c>
      <c r="L324" s="248">
        <v>61.78</v>
      </c>
      <c r="M324" s="248">
        <v>77.141999999999996</v>
      </c>
      <c r="N324" s="248">
        <v>85.483999999999995</v>
      </c>
      <c r="O324" s="248">
        <v>74.679000000000002</v>
      </c>
      <c r="P324" s="248">
        <v>104.30500000000001</v>
      </c>
      <c r="Q324" s="248">
        <v>95.283000000000001</v>
      </c>
      <c r="R324" s="248">
        <v>90.075999999999993</v>
      </c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"/>
      <c r="AN324" s="1"/>
      <c r="AO324" s="1"/>
      <c r="AP324" s="1"/>
      <c r="AQ324" s="1"/>
      <c r="AR324" s="1"/>
    </row>
    <row r="325" spans="1:44" ht="15.75" customHeight="1" outlineLevel="1">
      <c r="A325" s="164"/>
      <c r="B325" s="60" t="s">
        <v>41</v>
      </c>
      <c r="C325" s="247" t="s">
        <v>807</v>
      </c>
      <c r="D325" s="60" t="s">
        <v>38</v>
      </c>
      <c r="E325" s="248"/>
      <c r="F325" s="248">
        <v>8.3350000000000009</v>
      </c>
      <c r="G325" s="248">
        <v>9.8439999999999994</v>
      </c>
      <c r="H325" s="248">
        <v>8.89</v>
      </c>
      <c r="I325" s="97">
        <v>8.7550000000000008</v>
      </c>
      <c r="J325" s="248">
        <v>13.872</v>
      </c>
      <c r="K325" s="248">
        <v>13.541</v>
      </c>
      <c r="L325" s="248">
        <v>11.997</v>
      </c>
      <c r="M325" s="248">
        <v>15.041</v>
      </c>
      <c r="N325" s="248">
        <v>12.308</v>
      </c>
      <c r="O325" s="248">
        <v>10.244</v>
      </c>
      <c r="P325" s="248">
        <v>16.161000000000001</v>
      </c>
      <c r="Q325" s="248">
        <v>19.928999999999998</v>
      </c>
      <c r="R325" s="248">
        <v>18.187000000000001</v>
      </c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"/>
      <c r="AN325" s="1"/>
      <c r="AO325" s="1"/>
      <c r="AP325" s="1"/>
      <c r="AQ325" s="1"/>
      <c r="AR325" s="1"/>
    </row>
    <row r="326" spans="1:44" ht="15.75" customHeight="1" outlineLevel="1">
      <c r="A326" s="164"/>
      <c r="B326" s="60" t="s">
        <v>149</v>
      </c>
      <c r="C326" s="247" t="s">
        <v>808</v>
      </c>
      <c r="D326" s="60" t="s">
        <v>38</v>
      </c>
      <c r="E326" s="248"/>
      <c r="F326" s="248">
        <v>1.075</v>
      </c>
      <c r="G326" s="248">
        <v>1.2849999999999999</v>
      </c>
      <c r="H326" s="248">
        <v>0.95899999999999996</v>
      </c>
      <c r="I326" s="97">
        <v>1.099</v>
      </c>
      <c r="J326" s="248">
        <v>1.373</v>
      </c>
      <c r="K326" s="248">
        <v>1.45</v>
      </c>
      <c r="L326" s="248">
        <v>1.286</v>
      </c>
      <c r="M326" s="248">
        <v>1.625</v>
      </c>
      <c r="N326" s="248">
        <v>1.518</v>
      </c>
      <c r="O326" s="248">
        <v>1.4159999999999999</v>
      </c>
      <c r="P326" s="248">
        <v>2.3769999999999998</v>
      </c>
      <c r="Q326" s="248">
        <v>2.8319999999999999</v>
      </c>
      <c r="R326" s="248">
        <v>3.4889999999999999</v>
      </c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"/>
      <c r="AN326" s="1"/>
      <c r="AO326" s="1"/>
      <c r="AP326" s="1"/>
      <c r="AQ326" s="1"/>
      <c r="AR326" s="1"/>
    </row>
    <row r="327" spans="1:44" ht="15.75" customHeight="1" outlineLevel="1">
      <c r="A327" s="164"/>
      <c r="B327" s="60">
        <v>2</v>
      </c>
      <c r="C327" s="179" t="s">
        <v>809</v>
      </c>
      <c r="D327" s="60" t="s">
        <v>38</v>
      </c>
      <c r="E327" s="248"/>
      <c r="F327" s="272">
        <v>0</v>
      </c>
      <c r="G327" s="272">
        <v>0</v>
      </c>
      <c r="H327" s="272">
        <v>0</v>
      </c>
      <c r="I327" s="272">
        <v>0</v>
      </c>
      <c r="J327" s="272">
        <v>0</v>
      </c>
      <c r="K327" s="272">
        <v>0</v>
      </c>
      <c r="L327" s="272">
        <v>0</v>
      </c>
      <c r="M327" s="272">
        <v>0</v>
      </c>
      <c r="N327" s="272">
        <v>0</v>
      </c>
      <c r="O327" s="272">
        <v>0</v>
      </c>
      <c r="P327" s="272">
        <v>0</v>
      </c>
      <c r="Q327" s="272">
        <v>0</v>
      </c>
      <c r="R327" s="272">
        <v>0</v>
      </c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"/>
      <c r="AN327" s="1"/>
      <c r="AO327" s="1"/>
      <c r="AP327" s="1"/>
      <c r="AQ327" s="1"/>
      <c r="AR327" s="1"/>
    </row>
    <row r="328" spans="1:44" ht="15.75" customHeight="1" outlineLevel="1">
      <c r="A328" s="164"/>
      <c r="B328" s="69" t="s">
        <v>164</v>
      </c>
      <c r="C328" s="247" t="s">
        <v>806</v>
      </c>
      <c r="D328" s="60" t="s">
        <v>38</v>
      </c>
      <c r="E328" s="248"/>
      <c r="F328" s="272">
        <v>0</v>
      </c>
      <c r="G328" s="272">
        <v>0</v>
      </c>
      <c r="H328" s="272">
        <v>0</v>
      </c>
      <c r="I328" s="272">
        <v>0</v>
      </c>
      <c r="J328" s="272">
        <v>0</v>
      </c>
      <c r="K328" s="272">
        <v>0</v>
      </c>
      <c r="L328" s="272">
        <v>0</v>
      </c>
      <c r="M328" s="272">
        <v>0</v>
      </c>
      <c r="N328" s="272">
        <v>0</v>
      </c>
      <c r="O328" s="272">
        <v>0</v>
      </c>
      <c r="P328" s="272">
        <v>0</v>
      </c>
      <c r="Q328" s="272">
        <v>0</v>
      </c>
      <c r="R328" s="272">
        <v>0</v>
      </c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"/>
      <c r="AN328" s="1"/>
      <c r="AO328" s="1"/>
      <c r="AP328" s="1"/>
      <c r="AQ328" s="1"/>
      <c r="AR328" s="1"/>
    </row>
    <row r="329" spans="1:44" ht="15.75" customHeight="1" outlineLevel="1">
      <c r="A329" s="164"/>
      <c r="B329" s="60" t="s">
        <v>46</v>
      </c>
      <c r="C329" s="247" t="s">
        <v>807</v>
      </c>
      <c r="D329" s="60" t="s">
        <v>38</v>
      </c>
      <c r="E329" s="248"/>
      <c r="F329" s="272">
        <v>0</v>
      </c>
      <c r="G329" s="272">
        <v>0</v>
      </c>
      <c r="H329" s="272">
        <v>0</v>
      </c>
      <c r="I329" s="272">
        <v>0</v>
      </c>
      <c r="J329" s="272">
        <v>0</v>
      </c>
      <c r="K329" s="272">
        <v>0</v>
      </c>
      <c r="L329" s="272">
        <v>0</v>
      </c>
      <c r="M329" s="272">
        <v>0</v>
      </c>
      <c r="N329" s="272">
        <v>0</v>
      </c>
      <c r="O329" s="272">
        <v>0</v>
      </c>
      <c r="P329" s="272">
        <v>0</v>
      </c>
      <c r="Q329" s="272">
        <v>0</v>
      </c>
      <c r="R329" s="272">
        <v>0</v>
      </c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"/>
      <c r="AN329" s="1"/>
      <c r="AO329" s="1"/>
      <c r="AP329" s="1"/>
      <c r="AQ329" s="1"/>
      <c r="AR329" s="1"/>
    </row>
    <row r="330" spans="1:44" ht="15.75" customHeight="1" outlineLevel="1">
      <c r="A330" s="164"/>
      <c r="B330" s="60" t="s">
        <v>810</v>
      </c>
      <c r="C330" s="247" t="s">
        <v>811</v>
      </c>
      <c r="D330" s="60" t="s">
        <v>38</v>
      </c>
      <c r="E330" s="248"/>
      <c r="F330" s="272">
        <v>0</v>
      </c>
      <c r="G330" s="272">
        <v>0</v>
      </c>
      <c r="H330" s="272">
        <v>0</v>
      </c>
      <c r="I330" s="272">
        <v>0</v>
      </c>
      <c r="J330" s="272">
        <v>0</v>
      </c>
      <c r="K330" s="272">
        <v>0</v>
      </c>
      <c r="L330" s="272">
        <v>0</v>
      </c>
      <c r="M330" s="272">
        <v>0</v>
      </c>
      <c r="N330" s="272">
        <v>0</v>
      </c>
      <c r="O330" s="272">
        <v>0</v>
      </c>
      <c r="P330" s="272">
        <v>0</v>
      </c>
      <c r="Q330" s="272">
        <v>0</v>
      </c>
      <c r="R330" s="272">
        <v>0</v>
      </c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"/>
      <c r="AN330" s="1"/>
      <c r="AO330" s="1"/>
      <c r="AP330" s="1"/>
      <c r="AQ330" s="1"/>
      <c r="AR330" s="1"/>
    </row>
    <row r="331" spans="1:44" ht="15.75" customHeight="1" outlineLevel="1">
      <c r="A331" s="164"/>
      <c r="B331" s="60">
        <v>3</v>
      </c>
      <c r="C331" s="179" t="s">
        <v>812</v>
      </c>
      <c r="D331" s="60" t="s">
        <v>38</v>
      </c>
      <c r="E331" s="248"/>
      <c r="F331" s="271">
        <v>30.120999999999999</v>
      </c>
      <c r="G331" s="271">
        <v>31.867999999999999</v>
      </c>
      <c r="H331" s="271">
        <v>31.530999999999999</v>
      </c>
      <c r="I331" s="271">
        <v>31.282</v>
      </c>
      <c r="J331" s="271">
        <v>51.246000000000002</v>
      </c>
      <c r="K331" s="271">
        <v>74.647999999999996</v>
      </c>
      <c r="L331" s="271">
        <v>75.063000000000002</v>
      </c>
      <c r="M331" s="271">
        <v>93.808000000000007</v>
      </c>
      <c r="N331" s="271">
        <v>99.31</v>
      </c>
      <c r="O331" s="271">
        <v>86.338999999999999</v>
      </c>
      <c r="P331" s="271">
        <v>122.843</v>
      </c>
      <c r="Q331" s="271">
        <v>118.044</v>
      </c>
      <c r="R331" s="271">
        <v>111.752</v>
      </c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"/>
      <c r="AN331" s="1"/>
      <c r="AO331" s="1"/>
      <c r="AP331" s="1"/>
      <c r="AQ331" s="1"/>
      <c r="AR331" s="1"/>
    </row>
    <row r="332" spans="1:44" ht="15.75" customHeight="1" outlineLevel="1">
      <c r="A332" s="164"/>
      <c r="B332" s="69" t="s">
        <v>172</v>
      </c>
      <c r="C332" s="247" t="s">
        <v>806</v>
      </c>
      <c r="D332" s="60" t="s">
        <v>38</v>
      </c>
      <c r="E332" s="248"/>
      <c r="F332" s="248">
        <v>20.710999999999999</v>
      </c>
      <c r="G332" s="248">
        <v>20.739000000000001</v>
      </c>
      <c r="H332" s="248">
        <v>21.681999999999999</v>
      </c>
      <c r="I332" s="248">
        <v>21.428000000000001</v>
      </c>
      <c r="J332" s="248">
        <v>36.000999999999998</v>
      </c>
      <c r="K332" s="248">
        <v>59.656999999999996</v>
      </c>
      <c r="L332" s="248">
        <v>61.78</v>
      </c>
      <c r="M332" s="248">
        <v>77.141999999999996</v>
      </c>
      <c r="N332" s="248">
        <v>85.483999999999995</v>
      </c>
      <c r="O332" s="248">
        <v>74.679000000000002</v>
      </c>
      <c r="P332" s="248">
        <v>104.30500000000001</v>
      </c>
      <c r="Q332" s="248">
        <v>95.283000000000001</v>
      </c>
      <c r="R332" s="248">
        <v>90.075999999999993</v>
      </c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"/>
      <c r="AN332" s="1"/>
      <c r="AO332" s="1"/>
      <c r="AP332" s="1"/>
      <c r="AQ332" s="1"/>
      <c r="AR332" s="1"/>
    </row>
    <row r="333" spans="1:44" ht="15.75" customHeight="1" outlineLevel="1">
      <c r="A333" s="164"/>
      <c r="B333" s="60" t="s">
        <v>51</v>
      </c>
      <c r="C333" s="247" t="s">
        <v>807</v>
      </c>
      <c r="D333" s="60" t="s">
        <v>38</v>
      </c>
      <c r="E333" s="248"/>
      <c r="F333" s="248">
        <v>8.3350000000000009</v>
      </c>
      <c r="G333" s="248">
        <v>9.8439999999999994</v>
      </c>
      <c r="H333" s="248">
        <v>8.89</v>
      </c>
      <c r="I333" s="248">
        <v>8.7550000000000008</v>
      </c>
      <c r="J333" s="248">
        <v>13.872</v>
      </c>
      <c r="K333" s="248">
        <v>13.541</v>
      </c>
      <c r="L333" s="248">
        <v>11.997</v>
      </c>
      <c r="M333" s="248">
        <v>15.041</v>
      </c>
      <c r="N333" s="248">
        <v>12.308</v>
      </c>
      <c r="O333" s="248">
        <v>10.244</v>
      </c>
      <c r="P333" s="248">
        <v>16.161000000000001</v>
      </c>
      <c r="Q333" s="248">
        <v>19.928999999999998</v>
      </c>
      <c r="R333" s="248">
        <v>18.187000000000001</v>
      </c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"/>
      <c r="AN333" s="1"/>
      <c r="AO333" s="1"/>
      <c r="AP333" s="1"/>
      <c r="AQ333" s="1"/>
      <c r="AR333" s="1"/>
    </row>
    <row r="334" spans="1:44" ht="15.75" customHeight="1" outlineLevel="1">
      <c r="A334" s="164"/>
      <c r="B334" s="60" t="s">
        <v>813</v>
      </c>
      <c r="C334" s="247" t="s">
        <v>811</v>
      </c>
      <c r="D334" s="60" t="s">
        <v>38</v>
      </c>
      <c r="E334" s="248"/>
      <c r="F334" s="248">
        <v>1.075</v>
      </c>
      <c r="G334" s="248">
        <v>1.2849999999999999</v>
      </c>
      <c r="H334" s="248">
        <v>0.95899999999999996</v>
      </c>
      <c r="I334" s="248">
        <v>1.099</v>
      </c>
      <c r="J334" s="248">
        <v>1.373</v>
      </c>
      <c r="K334" s="248">
        <v>1.45</v>
      </c>
      <c r="L334" s="248">
        <v>1.286</v>
      </c>
      <c r="M334" s="248">
        <v>1.625</v>
      </c>
      <c r="N334" s="248">
        <v>1.518</v>
      </c>
      <c r="O334" s="248">
        <v>1.4159999999999999</v>
      </c>
      <c r="P334" s="248">
        <v>2.3769999999999998</v>
      </c>
      <c r="Q334" s="248">
        <v>2.8319999999999999</v>
      </c>
      <c r="R334" s="248">
        <v>3.4889999999999999</v>
      </c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"/>
      <c r="AN334" s="1"/>
      <c r="AO334" s="1"/>
      <c r="AP334" s="1"/>
      <c r="AQ334" s="1"/>
      <c r="AR334" s="1"/>
    </row>
    <row r="335" spans="1:44" ht="15.75" customHeight="1" outlineLevel="1">
      <c r="A335" s="164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"/>
      <c r="AN335" s="1"/>
      <c r="AO335" s="1"/>
      <c r="AP335" s="1"/>
      <c r="AQ335" s="1"/>
      <c r="AR335" s="1"/>
    </row>
    <row r="336" spans="1:44" ht="15.75" customHeight="1" outlineLevel="1">
      <c r="A336" s="164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"/>
      <c r="AN336" s="1"/>
      <c r="AO336" s="1"/>
      <c r="AP336" s="1"/>
      <c r="AQ336" s="1"/>
      <c r="AR336" s="1"/>
    </row>
    <row r="337" spans="1:44" ht="15.75" customHeight="1" outlineLevel="1">
      <c r="A337" s="164" t="s">
        <v>333</v>
      </c>
      <c r="B337" s="15" t="s">
        <v>814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"/>
      <c r="AN337" s="1"/>
      <c r="AO337" s="1"/>
      <c r="AP337" s="1"/>
      <c r="AQ337" s="1"/>
      <c r="AR337" s="1"/>
    </row>
    <row r="338" spans="1:44" ht="15.75" customHeight="1" outlineLevel="1">
      <c r="A338" s="16"/>
      <c r="B338" s="60" t="s">
        <v>10</v>
      </c>
      <c r="C338" s="17" t="s">
        <v>12</v>
      </c>
      <c r="D338" s="60" t="s">
        <v>26</v>
      </c>
      <c r="E338" s="60">
        <v>2010</v>
      </c>
      <c r="F338" s="60">
        <v>2011</v>
      </c>
      <c r="G338" s="60">
        <v>2012</v>
      </c>
      <c r="H338" s="60">
        <v>2013</v>
      </c>
      <c r="I338" s="60">
        <v>2014</v>
      </c>
      <c r="J338" s="60">
        <v>2015</v>
      </c>
      <c r="K338" s="60">
        <v>2016</v>
      </c>
      <c r="L338" s="60">
        <v>2017</v>
      </c>
      <c r="M338" s="60">
        <v>2018</v>
      </c>
      <c r="N338" s="60">
        <v>2019</v>
      </c>
      <c r="O338" s="60">
        <v>2020</v>
      </c>
      <c r="P338" s="60">
        <v>2021</v>
      </c>
      <c r="Q338" s="60">
        <v>2022</v>
      </c>
      <c r="R338" s="60">
        <v>2023</v>
      </c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"/>
      <c r="AN338" s="1"/>
      <c r="AO338" s="1"/>
      <c r="AP338" s="1"/>
      <c r="AQ338" s="1"/>
      <c r="AR338" s="1"/>
    </row>
    <row r="339" spans="1:44" ht="15.75" customHeight="1" outlineLevel="1">
      <c r="A339" s="16"/>
      <c r="B339" s="60"/>
      <c r="C339" s="239" t="s">
        <v>587</v>
      </c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"/>
      <c r="AN339" s="1"/>
      <c r="AO339" s="1"/>
      <c r="AP339" s="1"/>
      <c r="AQ339" s="1"/>
      <c r="AR339" s="1"/>
    </row>
    <row r="340" spans="1:44" ht="15.75" customHeight="1" outlineLevel="1">
      <c r="A340" s="16"/>
      <c r="B340" s="60">
        <v>1</v>
      </c>
      <c r="C340" s="126" t="s">
        <v>227</v>
      </c>
      <c r="D340" s="60" t="s">
        <v>38</v>
      </c>
      <c r="E340" s="248"/>
      <c r="F340" s="248">
        <v>2.1920000000000002</v>
      </c>
      <c r="G340" s="248">
        <v>2.4390000000000001</v>
      </c>
      <c r="H340" s="248">
        <v>2.5339999999999998</v>
      </c>
      <c r="I340" s="248">
        <v>2.5129999999999999</v>
      </c>
      <c r="J340" s="248">
        <v>2.9180000000000001</v>
      </c>
      <c r="K340" s="248">
        <v>3.6429999999999998</v>
      </c>
      <c r="L340" s="248">
        <v>3.5369999999999999</v>
      </c>
      <c r="M340" s="248">
        <v>3.7170000000000001</v>
      </c>
      <c r="N340" s="248">
        <v>3.3719999999999999</v>
      </c>
      <c r="O340" s="248">
        <v>3.222</v>
      </c>
      <c r="P340" s="248">
        <v>5.4089999999999998</v>
      </c>
      <c r="Q340" s="248">
        <v>6.1779999999999999</v>
      </c>
      <c r="R340" s="248">
        <v>31.071000000000002</v>
      </c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"/>
      <c r="AN340" s="1"/>
      <c r="AO340" s="1"/>
      <c r="AP340" s="1"/>
      <c r="AQ340" s="1"/>
      <c r="AR340" s="1"/>
    </row>
    <row r="341" spans="1:44" ht="15.75" customHeight="1" outlineLevel="1">
      <c r="A341" s="16"/>
      <c r="B341" s="60">
        <v>2</v>
      </c>
      <c r="C341" s="126" t="s">
        <v>230</v>
      </c>
      <c r="D341" s="60" t="s">
        <v>38</v>
      </c>
      <c r="E341" s="248"/>
      <c r="F341" s="248">
        <v>21.831</v>
      </c>
      <c r="G341" s="248">
        <v>24.291</v>
      </c>
      <c r="H341" s="248">
        <v>20.449000000000002</v>
      </c>
      <c r="I341" s="248">
        <v>19.573</v>
      </c>
      <c r="J341" s="248">
        <v>31.75</v>
      </c>
      <c r="K341" s="248">
        <v>56.421999999999997</v>
      </c>
      <c r="L341" s="248">
        <v>64.575000000000003</v>
      </c>
      <c r="M341" s="248">
        <v>78.721999999999994</v>
      </c>
      <c r="N341" s="248">
        <v>70.858999999999995</v>
      </c>
      <c r="O341" s="248">
        <v>62.639000000000003</v>
      </c>
      <c r="P341" s="248">
        <v>101.05</v>
      </c>
      <c r="Q341" s="248">
        <v>92.974000000000004</v>
      </c>
      <c r="R341" s="248">
        <v>85.018000000000001</v>
      </c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"/>
      <c r="AN341" s="1"/>
      <c r="AO341" s="1"/>
      <c r="AP341" s="1"/>
      <c r="AQ341" s="1"/>
      <c r="AR341" s="1"/>
    </row>
    <row r="342" spans="1:44" ht="15.75" customHeight="1" outlineLevel="1">
      <c r="A342" s="16"/>
      <c r="B342" s="60">
        <v>3</v>
      </c>
      <c r="C342" s="126" t="s">
        <v>765</v>
      </c>
      <c r="D342" s="60" t="s">
        <v>38</v>
      </c>
      <c r="E342" s="248">
        <v>0</v>
      </c>
      <c r="F342" s="248">
        <v>0</v>
      </c>
      <c r="G342" s="248">
        <v>0</v>
      </c>
      <c r="H342" s="248">
        <v>0</v>
      </c>
      <c r="I342" s="248">
        <v>0</v>
      </c>
      <c r="J342" s="248">
        <v>0</v>
      </c>
      <c r="K342" s="248">
        <v>0</v>
      </c>
      <c r="L342" s="248">
        <v>0</v>
      </c>
      <c r="M342" s="248">
        <v>0</v>
      </c>
      <c r="N342" s="248">
        <v>0</v>
      </c>
      <c r="O342" s="248">
        <v>0</v>
      </c>
      <c r="P342" s="248">
        <v>0</v>
      </c>
      <c r="Q342" s="248">
        <v>0</v>
      </c>
      <c r="R342" s="248">
        <v>0</v>
      </c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"/>
      <c r="AN342" s="1"/>
      <c r="AO342" s="1"/>
      <c r="AP342" s="1"/>
      <c r="AQ342" s="1"/>
      <c r="AR342" s="1"/>
    </row>
    <row r="343" spans="1:44" ht="15.75" customHeight="1" outlineLevel="1">
      <c r="A343" s="16"/>
      <c r="B343" s="60">
        <v>4</v>
      </c>
      <c r="C343" s="126" t="s">
        <v>815</v>
      </c>
      <c r="D343" s="60" t="s">
        <v>38</v>
      </c>
      <c r="E343" s="248">
        <v>0</v>
      </c>
      <c r="F343" s="248">
        <v>0</v>
      </c>
      <c r="G343" s="248">
        <v>0</v>
      </c>
      <c r="H343" s="248">
        <v>0</v>
      </c>
      <c r="I343" s="248">
        <v>0</v>
      </c>
      <c r="J343" s="248">
        <v>0</v>
      </c>
      <c r="K343" s="248">
        <v>0</v>
      </c>
      <c r="L343" s="248">
        <v>0</v>
      </c>
      <c r="M343" s="248">
        <v>0</v>
      </c>
      <c r="N343" s="248">
        <v>0</v>
      </c>
      <c r="O343" s="248">
        <v>0</v>
      </c>
      <c r="P343" s="248">
        <v>0</v>
      </c>
      <c r="Q343" s="248">
        <v>0</v>
      </c>
      <c r="R343" s="248">
        <v>0</v>
      </c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"/>
      <c r="AN343" s="1"/>
      <c r="AO343" s="1"/>
      <c r="AP343" s="1"/>
      <c r="AQ343" s="1"/>
      <c r="AR343" s="1"/>
    </row>
    <row r="344" spans="1:44" ht="15.75" customHeight="1" outlineLevel="1">
      <c r="A344" s="16"/>
      <c r="B344" s="60">
        <v>5</v>
      </c>
      <c r="C344" s="126" t="s">
        <v>816</v>
      </c>
      <c r="D344" s="60" t="s">
        <v>38</v>
      </c>
      <c r="E344" s="248">
        <v>0</v>
      </c>
      <c r="F344" s="248">
        <v>0</v>
      </c>
      <c r="G344" s="248">
        <v>0</v>
      </c>
      <c r="H344" s="248">
        <v>0</v>
      </c>
      <c r="I344" s="248">
        <v>0</v>
      </c>
      <c r="J344" s="248">
        <v>0</v>
      </c>
      <c r="K344" s="248">
        <v>0</v>
      </c>
      <c r="L344" s="248">
        <v>0</v>
      </c>
      <c r="M344" s="248">
        <v>0</v>
      </c>
      <c r="N344" s="248">
        <v>0</v>
      </c>
      <c r="O344" s="248">
        <v>0</v>
      </c>
      <c r="P344" s="248">
        <v>0</v>
      </c>
      <c r="Q344" s="248">
        <v>0</v>
      </c>
      <c r="R344" s="248">
        <v>0</v>
      </c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"/>
      <c r="AN344" s="1"/>
      <c r="AO344" s="1"/>
      <c r="AP344" s="1"/>
      <c r="AQ344" s="1"/>
      <c r="AR344" s="1"/>
    </row>
    <row r="345" spans="1:44" ht="15.75" customHeight="1" outlineLevel="1">
      <c r="A345" s="16"/>
      <c r="B345" s="60">
        <v>6</v>
      </c>
      <c r="C345" s="126" t="s">
        <v>817</v>
      </c>
      <c r="D345" s="60" t="s">
        <v>38</v>
      </c>
      <c r="E345" s="248">
        <v>0</v>
      </c>
      <c r="F345" s="248">
        <v>0</v>
      </c>
      <c r="G345" s="248">
        <v>0</v>
      </c>
      <c r="H345" s="248">
        <v>0</v>
      </c>
      <c r="I345" s="248">
        <v>0</v>
      </c>
      <c r="J345" s="248">
        <v>0</v>
      </c>
      <c r="K345" s="248">
        <v>0</v>
      </c>
      <c r="L345" s="248">
        <v>0</v>
      </c>
      <c r="M345" s="248">
        <v>0</v>
      </c>
      <c r="N345" s="248">
        <v>0</v>
      </c>
      <c r="O345" s="248">
        <v>0</v>
      </c>
      <c r="P345" s="248">
        <v>0</v>
      </c>
      <c r="Q345" s="248">
        <v>0</v>
      </c>
      <c r="R345" s="248">
        <v>0</v>
      </c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"/>
      <c r="AN345" s="1"/>
      <c r="AO345" s="1"/>
      <c r="AP345" s="1"/>
      <c r="AQ345" s="1"/>
      <c r="AR345" s="1"/>
    </row>
    <row r="346" spans="1:44" ht="15.75" customHeight="1" outlineLevel="1">
      <c r="A346" s="16"/>
      <c r="B346" s="60">
        <v>7</v>
      </c>
      <c r="C346" s="126" t="s">
        <v>254</v>
      </c>
      <c r="D346" s="60" t="s">
        <v>38</v>
      </c>
      <c r="E346" s="248">
        <v>0</v>
      </c>
      <c r="F346" s="248">
        <v>0</v>
      </c>
      <c r="G346" s="248">
        <v>0</v>
      </c>
      <c r="H346" s="248">
        <v>0</v>
      </c>
      <c r="I346" s="248">
        <v>0</v>
      </c>
      <c r="J346" s="248">
        <v>0</v>
      </c>
      <c r="K346" s="248">
        <v>0</v>
      </c>
      <c r="L346" s="248">
        <v>0</v>
      </c>
      <c r="M346" s="248">
        <v>0</v>
      </c>
      <c r="N346" s="248">
        <v>0</v>
      </c>
      <c r="O346" s="248">
        <v>0</v>
      </c>
      <c r="P346" s="248">
        <v>0</v>
      </c>
      <c r="Q346" s="248">
        <v>0</v>
      </c>
      <c r="R346" s="248">
        <v>0</v>
      </c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"/>
      <c r="AN346" s="1"/>
      <c r="AO346" s="1"/>
      <c r="AP346" s="1"/>
      <c r="AQ346" s="1"/>
      <c r="AR346" s="1"/>
    </row>
    <row r="347" spans="1:44" ht="15.75" customHeight="1" outlineLevel="1">
      <c r="A347" s="16"/>
      <c r="B347" s="60">
        <v>8</v>
      </c>
      <c r="C347" s="126" t="s">
        <v>818</v>
      </c>
      <c r="D347" s="60" t="s">
        <v>38</v>
      </c>
      <c r="E347" s="248">
        <v>0</v>
      </c>
      <c r="F347" s="248">
        <v>0</v>
      </c>
      <c r="G347" s="248">
        <v>0</v>
      </c>
      <c r="H347" s="248">
        <v>0</v>
      </c>
      <c r="I347" s="248">
        <v>0</v>
      </c>
      <c r="J347" s="248">
        <v>0</v>
      </c>
      <c r="K347" s="248">
        <v>0</v>
      </c>
      <c r="L347" s="248">
        <v>0</v>
      </c>
      <c r="M347" s="248">
        <v>0</v>
      </c>
      <c r="N347" s="248">
        <v>0</v>
      </c>
      <c r="O347" s="248">
        <v>0</v>
      </c>
      <c r="P347" s="248">
        <v>0</v>
      </c>
      <c r="Q347" s="248">
        <v>0</v>
      </c>
      <c r="R347" s="248">
        <v>0</v>
      </c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"/>
      <c r="AN347" s="1"/>
      <c r="AO347" s="1"/>
      <c r="AP347" s="1"/>
      <c r="AQ347" s="1"/>
      <c r="AR347" s="1"/>
    </row>
    <row r="348" spans="1:44" ht="15.75" customHeight="1" outlineLevel="1">
      <c r="A348" s="16"/>
      <c r="B348" s="60">
        <v>9</v>
      </c>
      <c r="C348" s="126" t="s">
        <v>819</v>
      </c>
      <c r="D348" s="60" t="s">
        <v>38</v>
      </c>
      <c r="E348" s="248">
        <v>0</v>
      </c>
      <c r="F348" s="248">
        <v>0</v>
      </c>
      <c r="G348" s="248">
        <v>0</v>
      </c>
      <c r="H348" s="248">
        <v>0</v>
      </c>
      <c r="I348" s="248">
        <v>0</v>
      </c>
      <c r="J348" s="248">
        <v>0</v>
      </c>
      <c r="K348" s="248">
        <v>0</v>
      </c>
      <c r="L348" s="248">
        <v>0</v>
      </c>
      <c r="M348" s="248">
        <v>0</v>
      </c>
      <c r="N348" s="248">
        <v>0</v>
      </c>
      <c r="O348" s="248">
        <v>0</v>
      </c>
      <c r="P348" s="248">
        <v>0</v>
      </c>
      <c r="Q348" s="248">
        <v>0</v>
      </c>
      <c r="R348" s="248">
        <v>0</v>
      </c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"/>
      <c r="AN348" s="1"/>
      <c r="AO348" s="1"/>
      <c r="AP348" s="1"/>
      <c r="AQ348" s="1"/>
      <c r="AR348" s="1"/>
    </row>
    <row r="349" spans="1:44" ht="15.75" customHeight="1" outlineLevel="1">
      <c r="A349" s="16"/>
      <c r="B349" s="60">
        <v>10</v>
      </c>
      <c r="C349" s="126" t="s">
        <v>820</v>
      </c>
      <c r="D349" s="60" t="s">
        <v>38</v>
      </c>
      <c r="E349" s="248"/>
      <c r="F349" s="248">
        <v>0.36899999999999999</v>
      </c>
      <c r="G349" s="248">
        <v>0.218</v>
      </c>
      <c r="H349" s="248">
        <v>0.22700000000000001</v>
      </c>
      <c r="I349" s="248">
        <v>0.17599999999999999</v>
      </c>
      <c r="J349" s="248">
        <v>0.10299999999999999</v>
      </c>
      <c r="K349" s="248">
        <v>7.8E-2</v>
      </c>
      <c r="L349" s="248">
        <v>0.129</v>
      </c>
      <c r="M349" s="248">
        <v>0.152</v>
      </c>
      <c r="N349" s="248">
        <v>0.14299999999999999</v>
      </c>
      <c r="O349" s="248">
        <v>0.16700000000000001</v>
      </c>
      <c r="P349" s="248">
        <v>0.23400000000000001</v>
      </c>
      <c r="Q349" s="248">
        <v>0.192</v>
      </c>
      <c r="R349" s="248">
        <v>0.25</v>
      </c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"/>
      <c r="AN349" s="1"/>
      <c r="AO349" s="1"/>
      <c r="AP349" s="1"/>
      <c r="AQ349" s="1"/>
      <c r="AR349" s="1"/>
    </row>
    <row r="350" spans="1:44" ht="15.75" customHeight="1" outlineLevel="1">
      <c r="A350" s="16"/>
      <c r="B350" s="60">
        <v>11</v>
      </c>
      <c r="C350" s="126" t="s">
        <v>821</v>
      </c>
      <c r="D350" s="60" t="s">
        <v>38</v>
      </c>
      <c r="E350" s="248">
        <v>0</v>
      </c>
      <c r="F350" s="248">
        <v>0</v>
      </c>
      <c r="G350" s="248">
        <v>0</v>
      </c>
      <c r="H350" s="248">
        <v>0</v>
      </c>
      <c r="I350" s="248">
        <v>0</v>
      </c>
      <c r="J350" s="248">
        <v>0</v>
      </c>
      <c r="K350" s="248">
        <v>0</v>
      </c>
      <c r="L350" s="248">
        <v>0</v>
      </c>
      <c r="M350" s="248">
        <v>0</v>
      </c>
      <c r="N350" s="248">
        <v>0</v>
      </c>
      <c r="O350" s="248">
        <v>0</v>
      </c>
      <c r="P350" s="248">
        <v>0</v>
      </c>
      <c r="Q350" s="248">
        <v>0</v>
      </c>
      <c r="R350" s="248">
        <v>0</v>
      </c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"/>
      <c r="AN350" s="1"/>
      <c r="AO350" s="1"/>
      <c r="AP350" s="1"/>
      <c r="AQ350" s="1"/>
      <c r="AR350" s="1"/>
    </row>
    <row r="351" spans="1:44" ht="15.75" customHeight="1" outlineLevel="1">
      <c r="A351" s="16"/>
      <c r="B351" s="60">
        <v>12</v>
      </c>
      <c r="C351" s="126" t="s">
        <v>822</v>
      </c>
      <c r="D351" s="60" t="s">
        <v>38</v>
      </c>
      <c r="E351" s="271">
        <v>0</v>
      </c>
      <c r="F351" s="271">
        <v>24.391999999999999</v>
      </c>
      <c r="G351" s="271">
        <v>26.948</v>
      </c>
      <c r="H351" s="271">
        <v>23.21</v>
      </c>
      <c r="I351" s="271">
        <v>22.262</v>
      </c>
      <c r="J351" s="271">
        <v>34.771000000000001</v>
      </c>
      <c r="K351" s="271">
        <v>60.143000000000001</v>
      </c>
      <c r="L351" s="271">
        <v>68.241</v>
      </c>
      <c r="M351" s="271">
        <v>82.590999999999994</v>
      </c>
      <c r="N351" s="271">
        <v>74.373999999999995</v>
      </c>
      <c r="O351" s="271">
        <v>66.028000000000006</v>
      </c>
      <c r="P351" s="271">
        <v>106.693</v>
      </c>
      <c r="Q351" s="271">
        <v>99.343999999999994</v>
      </c>
      <c r="R351" s="271">
        <v>116.339</v>
      </c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"/>
      <c r="AN351" s="1"/>
      <c r="AO351" s="1"/>
      <c r="AP351" s="1"/>
      <c r="AQ351" s="1"/>
      <c r="AR351" s="1"/>
    </row>
    <row r="352" spans="1:44" ht="15" customHeight="1" outlineLevel="1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</row>
    <row r="353" spans="1:44" ht="15" customHeight="1" outlineLevel="1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</row>
    <row r="354" spans="1:44" ht="15.75" customHeight="1">
      <c r="A354" s="185" t="s">
        <v>94</v>
      </c>
      <c r="B354" s="185" t="s">
        <v>348</v>
      </c>
      <c r="C354" s="186" t="s">
        <v>349</v>
      </c>
      <c r="D354" s="186"/>
      <c r="E354" s="186"/>
      <c r="F354" s="186"/>
      <c r="G354" s="186"/>
      <c r="H354" s="186"/>
      <c r="I354" s="186"/>
      <c r="J354" s="186"/>
      <c r="K354" s="186"/>
      <c r="L354" s="186"/>
      <c r="M354" s="186"/>
      <c r="N354" s="186"/>
      <c r="O354" s="186"/>
      <c r="P354" s="186"/>
      <c r="Q354" s="186"/>
      <c r="R354" s="186"/>
      <c r="S354" s="186"/>
      <c r="T354" s="186"/>
      <c r="U354" s="186"/>
      <c r="V354" s="186"/>
      <c r="W354" s="186"/>
      <c r="X354" s="186"/>
      <c r="Y354" s="186"/>
      <c r="Z354" s="186"/>
      <c r="AA354" s="186"/>
      <c r="AB354" s="186"/>
      <c r="AC354" s="186"/>
      <c r="AD354" s="186"/>
      <c r="AE354" s="186"/>
      <c r="AF354" s="186"/>
      <c r="AG354" s="186"/>
      <c r="AH354" s="186"/>
      <c r="AI354" s="186"/>
      <c r="AJ354" s="186"/>
      <c r="AK354" s="186"/>
      <c r="AL354" s="186"/>
      <c r="AM354" s="124"/>
      <c r="AN354" s="124"/>
      <c r="AO354" s="124"/>
      <c r="AP354" s="124"/>
      <c r="AQ354" s="124"/>
      <c r="AR354" s="124"/>
    </row>
    <row r="355" spans="1:44" ht="16.5" customHeight="1" outlineLevel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24"/>
      <c r="AN355" s="124"/>
      <c r="AO355" s="124"/>
      <c r="AP355" s="124"/>
      <c r="AQ355" s="124"/>
      <c r="AR355" s="124"/>
    </row>
    <row r="356" spans="1:44" ht="18" customHeight="1" outlineLevel="1">
      <c r="A356" s="22" t="s">
        <v>341</v>
      </c>
      <c r="B356" s="15" t="s">
        <v>823</v>
      </c>
      <c r="C356" s="124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</row>
    <row r="357" spans="1:44" ht="18" customHeight="1" outlineLevel="1">
      <c r="A357" s="124"/>
      <c r="B357" s="60" t="s">
        <v>10</v>
      </c>
      <c r="C357" s="188" t="s">
        <v>12</v>
      </c>
      <c r="D357" s="60" t="s">
        <v>26</v>
      </c>
      <c r="E357" s="60">
        <v>2013</v>
      </c>
      <c r="F357" s="60">
        <v>2014</v>
      </c>
      <c r="G357" s="60">
        <v>2015</v>
      </c>
      <c r="H357" s="60">
        <v>2016</v>
      </c>
      <c r="I357" s="60">
        <v>2017</v>
      </c>
      <c r="J357" s="60">
        <v>2018</v>
      </c>
      <c r="K357" s="60">
        <v>2019</v>
      </c>
      <c r="L357" s="60">
        <v>2020</v>
      </c>
      <c r="M357" s="60">
        <v>2021</v>
      </c>
      <c r="N357" s="60">
        <v>2022</v>
      </c>
      <c r="O357" s="60">
        <v>2023</v>
      </c>
      <c r="P357" s="16"/>
      <c r="Q357" s="16"/>
      <c r="R357" s="16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</row>
    <row r="358" spans="1:44" ht="18" customHeight="1" outlineLevel="1">
      <c r="A358" s="124"/>
      <c r="B358" s="60">
        <v>1</v>
      </c>
      <c r="C358" s="19" t="s">
        <v>351</v>
      </c>
      <c r="D358" s="60" t="s">
        <v>38</v>
      </c>
      <c r="E358" s="603"/>
      <c r="F358" s="603"/>
      <c r="G358" s="603"/>
      <c r="H358" s="603"/>
      <c r="I358" s="603"/>
      <c r="J358" s="603"/>
      <c r="K358" s="603"/>
      <c r="L358" s="603"/>
      <c r="M358" s="603"/>
      <c r="N358" s="603"/>
      <c r="O358" s="603"/>
      <c r="P358" s="16"/>
      <c r="Q358" s="16"/>
      <c r="R358" s="16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</row>
    <row r="359" spans="1:44" ht="18" customHeight="1" outlineLevel="1">
      <c r="A359" s="124"/>
      <c r="B359" s="60">
        <v>2</v>
      </c>
      <c r="C359" s="19" t="s">
        <v>352</v>
      </c>
      <c r="D359" s="60" t="s">
        <v>38</v>
      </c>
      <c r="E359" s="603"/>
      <c r="F359" s="603"/>
      <c r="G359" s="603"/>
      <c r="H359" s="603"/>
      <c r="I359" s="603"/>
      <c r="J359" s="603"/>
      <c r="K359" s="603"/>
      <c r="L359" s="603"/>
      <c r="M359" s="603"/>
      <c r="N359" s="603"/>
      <c r="O359" s="603"/>
      <c r="P359" s="16"/>
      <c r="Q359" s="16"/>
      <c r="R359" s="16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</row>
    <row r="360" spans="1:44" ht="18" customHeight="1" outlineLevel="1">
      <c r="A360" s="124"/>
      <c r="B360" s="60">
        <v>3</v>
      </c>
      <c r="C360" s="19" t="s">
        <v>353</v>
      </c>
      <c r="D360" s="60" t="s">
        <v>38</v>
      </c>
      <c r="E360" s="603"/>
      <c r="F360" s="603"/>
      <c r="G360" s="603"/>
      <c r="H360" s="603"/>
      <c r="I360" s="603"/>
      <c r="J360" s="603"/>
      <c r="K360" s="603"/>
      <c r="L360" s="603"/>
      <c r="M360" s="603"/>
      <c r="N360" s="603"/>
      <c r="O360" s="603"/>
      <c r="P360" s="16"/>
      <c r="Q360" s="16"/>
      <c r="R360" s="16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</row>
    <row r="361" spans="1:44" ht="18" customHeight="1" outlineLevel="1">
      <c r="A361" s="124"/>
      <c r="B361" s="60">
        <v>4</v>
      </c>
      <c r="C361" s="19" t="s">
        <v>354</v>
      </c>
      <c r="D361" s="60" t="s">
        <v>38</v>
      </c>
      <c r="E361" s="642">
        <v>4.8000000000000001E-2</v>
      </c>
      <c r="F361" s="642">
        <v>0.25</v>
      </c>
      <c r="G361" s="642">
        <f>G371-F361</f>
        <v>0.27200000000000002</v>
      </c>
      <c r="H361" s="603"/>
      <c r="I361" s="603"/>
      <c r="J361" s="603"/>
      <c r="K361" s="603"/>
      <c r="L361" s="603"/>
      <c r="M361" s="603"/>
      <c r="N361" s="603"/>
      <c r="O361" s="603"/>
      <c r="P361" s="16"/>
      <c r="Q361" s="16"/>
      <c r="R361" s="16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</row>
    <row r="362" spans="1:44" ht="18" customHeight="1" outlineLevel="1">
      <c r="A362" s="124"/>
      <c r="B362" s="60">
        <v>5</v>
      </c>
      <c r="C362" s="19" t="s">
        <v>355</v>
      </c>
      <c r="D362" s="60" t="s">
        <v>38</v>
      </c>
      <c r="E362" s="603"/>
      <c r="F362" s="603"/>
      <c r="G362" s="603"/>
      <c r="H362" s="603"/>
      <c r="I362" s="603"/>
      <c r="J362" s="603"/>
      <c r="K362" s="603"/>
      <c r="L362" s="603"/>
      <c r="M362" s="603"/>
      <c r="N362" s="603"/>
      <c r="O362" s="603"/>
      <c r="P362" s="16"/>
      <c r="Q362" s="16"/>
      <c r="R362" s="16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</row>
    <row r="363" spans="1:44" ht="18" customHeight="1" outlineLevel="1">
      <c r="A363" s="124"/>
      <c r="B363" s="60">
        <v>6</v>
      </c>
      <c r="C363" s="19" t="s">
        <v>356</v>
      </c>
      <c r="D363" s="60" t="s">
        <v>38</v>
      </c>
      <c r="E363" s="603"/>
      <c r="F363" s="603"/>
      <c r="G363" s="603"/>
      <c r="H363" s="603"/>
      <c r="I363" s="603"/>
      <c r="J363" s="603"/>
      <c r="K363" s="603"/>
      <c r="L363" s="603"/>
      <c r="M363" s="603"/>
      <c r="N363" s="603"/>
      <c r="O363" s="603"/>
      <c r="P363" s="16"/>
      <c r="Q363" s="16"/>
      <c r="R363" s="16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</row>
    <row r="364" spans="1:44" ht="16.5" customHeight="1" outlineLevel="1">
      <c r="A364" s="16"/>
      <c r="B364" s="16"/>
      <c r="C364" s="16"/>
      <c r="D364" s="16"/>
      <c r="E364" s="572">
        <f>SUM(E358:E363)</f>
        <v>4.8000000000000001E-2</v>
      </c>
      <c r="F364" s="572">
        <f t="shared" ref="F364:O364" si="18">SUM(F358:F363)</f>
        <v>0.25</v>
      </c>
      <c r="G364" s="572">
        <f t="shared" si="18"/>
        <v>0.27200000000000002</v>
      </c>
      <c r="H364" s="572">
        <f t="shared" si="18"/>
        <v>0</v>
      </c>
      <c r="I364" s="572">
        <f t="shared" si="18"/>
        <v>0</v>
      </c>
      <c r="J364" s="572">
        <f t="shared" si="18"/>
        <v>0</v>
      </c>
      <c r="K364" s="572">
        <f t="shared" si="18"/>
        <v>0</v>
      </c>
      <c r="L364" s="572">
        <f t="shared" si="18"/>
        <v>0</v>
      </c>
      <c r="M364" s="572">
        <f t="shared" si="18"/>
        <v>0</v>
      </c>
      <c r="N364" s="572">
        <f t="shared" si="18"/>
        <v>0</v>
      </c>
      <c r="O364" s="572">
        <f t="shared" si="18"/>
        <v>0</v>
      </c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24"/>
      <c r="AN364" s="124"/>
      <c r="AO364" s="124"/>
      <c r="AP364" s="124"/>
      <c r="AQ364" s="124"/>
      <c r="AR364" s="124"/>
    </row>
    <row r="365" spans="1:44" ht="18" customHeight="1" outlineLevel="1">
      <c r="A365" s="124"/>
      <c r="B365" s="16"/>
      <c r="C365" s="21"/>
      <c r="D365" s="16"/>
      <c r="E365" s="189"/>
      <c r="F365" s="189"/>
      <c r="G365" s="189"/>
      <c r="H365" s="189"/>
      <c r="I365" s="189"/>
      <c r="J365" s="189"/>
      <c r="K365" s="189"/>
      <c r="L365" s="16"/>
      <c r="M365" s="16"/>
      <c r="N365" s="16"/>
      <c r="O365" s="16"/>
      <c r="P365" s="16"/>
      <c r="Q365" s="16"/>
      <c r="R365" s="16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</row>
    <row r="366" spans="1:44" ht="16.5" customHeight="1" outlineLevel="1">
      <c r="A366" s="63" t="s">
        <v>276</v>
      </c>
      <c r="B366" s="15" t="s">
        <v>357</v>
      </c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24"/>
      <c r="AN366" s="124"/>
      <c r="AO366" s="124"/>
      <c r="AP366" s="124"/>
      <c r="AQ366" s="124"/>
      <c r="AR366" s="124"/>
    </row>
    <row r="367" spans="1:44" ht="47.25" customHeight="1" outlineLevel="1">
      <c r="A367" s="50"/>
      <c r="B367" s="979" t="s">
        <v>10</v>
      </c>
      <c r="C367" s="979" t="s">
        <v>11</v>
      </c>
      <c r="D367" s="979" t="s">
        <v>358</v>
      </c>
      <c r="E367" s="979" t="s">
        <v>359</v>
      </c>
      <c r="F367" s="979" t="s">
        <v>360</v>
      </c>
      <c r="G367" s="979" t="s">
        <v>361</v>
      </c>
      <c r="H367" s="971" t="s">
        <v>362</v>
      </c>
      <c r="I367" s="972"/>
      <c r="J367" s="972"/>
      <c r="K367" s="973"/>
      <c r="L367" s="979" t="s">
        <v>363</v>
      </c>
      <c r="M367" s="60" t="s">
        <v>364</v>
      </c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</row>
    <row r="368" spans="1:44" ht="30.75" customHeight="1" outlineLevel="1">
      <c r="A368" s="50"/>
      <c r="B368" s="980"/>
      <c r="C368" s="980"/>
      <c r="D368" s="980"/>
      <c r="E368" s="980"/>
      <c r="F368" s="981"/>
      <c r="G368" s="981"/>
      <c r="H368" s="60" t="s">
        <v>365</v>
      </c>
      <c r="I368" s="60" t="s">
        <v>366</v>
      </c>
      <c r="J368" s="60" t="s">
        <v>367</v>
      </c>
      <c r="K368" s="60" t="s">
        <v>368</v>
      </c>
      <c r="L368" s="981"/>
      <c r="M368" s="60" t="s">
        <v>369</v>
      </c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</row>
    <row r="369" spans="1:44" ht="15" customHeight="1" outlineLevel="1">
      <c r="A369" s="50"/>
      <c r="B369" s="981"/>
      <c r="C369" s="981"/>
      <c r="D369" s="981"/>
      <c r="E369" s="981"/>
      <c r="F369" s="60" t="s">
        <v>370</v>
      </c>
      <c r="G369" s="60" t="s">
        <v>38</v>
      </c>
      <c r="H369" s="60" t="s">
        <v>111</v>
      </c>
      <c r="I369" s="60" t="s">
        <v>371</v>
      </c>
      <c r="J369" s="60" t="s">
        <v>267</v>
      </c>
      <c r="K369" s="60" t="s">
        <v>824</v>
      </c>
      <c r="L369" s="60" t="s">
        <v>373</v>
      </c>
      <c r="M369" s="190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</row>
    <row r="370" spans="1:44" ht="96.75" outlineLevel="1">
      <c r="A370" s="50"/>
      <c r="B370" s="60">
        <v>1</v>
      </c>
      <c r="C370" s="190" t="s">
        <v>825</v>
      </c>
      <c r="D370" s="273" t="s">
        <v>826</v>
      </c>
      <c r="E370" s="60" t="s">
        <v>827</v>
      </c>
      <c r="F370" s="60" t="s">
        <v>414</v>
      </c>
      <c r="G370" s="60">
        <v>4.8000000000000001E-2</v>
      </c>
      <c r="H370" s="60"/>
      <c r="I370" s="60"/>
      <c r="J370" s="60"/>
      <c r="K370" s="60"/>
      <c r="L370" s="60" t="s">
        <v>828</v>
      </c>
      <c r="M370" s="60" t="s">
        <v>829</v>
      </c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</row>
    <row r="371" spans="1:44" ht="64.5" customHeight="1" outlineLevel="1">
      <c r="A371" s="50"/>
      <c r="B371" s="60">
        <v>2</v>
      </c>
      <c r="C371" s="190" t="s">
        <v>830</v>
      </c>
      <c r="D371" s="190" t="s">
        <v>831</v>
      </c>
      <c r="E371" s="60" t="s">
        <v>827</v>
      </c>
      <c r="F371" s="60" t="s">
        <v>414</v>
      </c>
      <c r="G371" s="60">
        <v>0.52200000000000002</v>
      </c>
      <c r="H371" s="60"/>
      <c r="I371" s="60">
        <v>786.3</v>
      </c>
      <c r="J371" s="60"/>
      <c r="K371" s="60"/>
      <c r="L371" s="60" t="s">
        <v>832</v>
      </c>
      <c r="M371" s="60" t="s">
        <v>833</v>
      </c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</row>
    <row r="372" spans="1:44" ht="15" customHeight="1" outlineLevel="1">
      <c r="A372" s="50"/>
      <c r="B372" s="190"/>
      <c r="C372" s="190"/>
      <c r="D372" s="190"/>
      <c r="E372" s="190"/>
      <c r="F372" s="190"/>
      <c r="G372" s="190"/>
      <c r="H372" s="190"/>
      <c r="I372" s="190"/>
      <c r="J372" s="190"/>
      <c r="K372" s="190"/>
      <c r="L372" s="190"/>
      <c r="M372" s="190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</row>
    <row r="373" spans="1:44" ht="15" customHeight="1" outlineLevel="1">
      <c r="A373" s="124"/>
      <c r="B373" s="190"/>
      <c r="C373" s="190"/>
      <c r="D373" s="190"/>
      <c r="E373" s="190"/>
      <c r="F373" s="190"/>
      <c r="G373" s="190"/>
      <c r="H373" s="190"/>
      <c r="I373" s="190"/>
      <c r="J373" s="190"/>
      <c r="K373" s="190"/>
      <c r="L373" s="190"/>
      <c r="M373" s="190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</row>
    <row r="374" spans="1:44" ht="15" customHeight="1" outlineLevel="1">
      <c r="A374" s="1"/>
      <c r="B374" s="190"/>
      <c r="C374" s="190"/>
      <c r="D374" s="190"/>
      <c r="E374" s="190"/>
      <c r="F374" s="190"/>
      <c r="G374" s="190"/>
      <c r="H374" s="190"/>
      <c r="I374" s="190"/>
      <c r="J374" s="190"/>
      <c r="K374" s="190"/>
      <c r="L374" s="190"/>
      <c r="M374" s="190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</row>
    <row r="375" spans="1:44" ht="15" customHeight="1" outlineLevel="1">
      <c r="A375" s="1"/>
      <c r="B375" s="190"/>
      <c r="C375" s="190"/>
      <c r="D375" s="190"/>
      <c r="E375" s="190"/>
      <c r="F375" s="190"/>
      <c r="G375" s="190"/>
      <c r="H375" s="190"/>
      <c r="I375" s="190"/>
      <c r="J375" s="190"/>
      <c r="K375" s="190"/>
      <c r="L375" s="190"/>
      <c r="M375" s="190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</row>
    <row r="376" spans="1:44" ht="16.5" customHeight="1" outlineLevel="1">
      <c r="A376" s="16"/>
      <c r="B376" s="190"/>
      <c r="C376" s="190"/>
      <c r="D376" s="190"/>
      <c r="E376" s="190"/>
      <c r="F376" s="190"/>
      <c r="G376" s="190"/>
      <c r="H376" s="190"/>
      <c r="I376" s="190"/>
      <c r="J376" s="190"/>
      <c r="K376" s="190"/>
      <c r="L376" s="190"/>
      <c r="M376" s="190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"/>
      <c r="AN376" s="1"/>
      <c r="AO376" s="1"/>
      <c r="AP376" s="1"/>
      <c r="AQ376" s="1"/>
      <c r="AR376" s="1"/>
    </row>
    <row r="377" spans="1:44" ht="16.5" customHeight="1" outlineLevel="1">
      <c r="A377" s="16"/>
      <c r="B377" s="197" t="s">
        <v>441</v>
      </c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"/>
      <c r="AN377" s="1"/>
      <c r="AO377" s="1"/>
      <c r="AP377" s="1"/>
      <c r="AQ377" s="1"/>
      <c r="AR377" s="1"/>
    </row>
    <row r="378" spans="1:44" ht="16.5" customHeight="1" outlineLevel="1">
      <c r="A378" s="16"/>
      <c r="B378" s="197" t="s">
        <v>442</v>
      </c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"/>
      <c r="AN378" s="1"/>
      <c r="AO378" s="1"/>
      <c r="AP378" s="1"/>
      <c r="AQ378" s="1"/>
      <c r="AR378" s="1"/>
    </row>
    <row r="379" spans="1:44" ht="16.5" customHeight="1" outlineLevel="1">
      <c r="A379" s="16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"/>
      <c r="AN379" s="1"/>
      <c r="AO379" s="1"/>
      <c r="AP379" s="1"/>
      <c r="AQ379" s="1"/>
      <c r="AR379" s="1"/>
    </row>
    <row r="380" spans="1:44" ht="16.5" customHeight="1" outlineLevel="1">
      <c r="A380" s="16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"/>
      <c r="AN380" s="1"/>
      <c r="AO380" s="1"/>
      <c r="AP380" s="1"/>
      <c r="AQ380" s="1"/>
      <c r="AR380" s="1"/>
    </row>
    <row r="381" spans="1:44" ht="16.5" customHeight="1" outlineLevel="1">
      <c r="A381" s="63" t="s">
        <v>282</v>
      </c>
      <c r="B381" s="15" t="s">
        <v>443</v>
      </c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"/>
      <c r="AN381" s="1"/>
      <c r="AO381" s="1"/>
      <c r="AP381" s="1"/>
      <c r="AQ381" s="1"/>
      <c r="AR381" s="1"/>
    </row>
    <row r="382" spans="1:44" ht="25.5" customHeight="1" outlineLevel="1">
      <c r="A382" s="16"/>
      <c r="B382" s="979" t="s">
        <v>10</v>
      </c>
      <c r="C382" s="979" t="str">
        <f t="shared" ref="C382:H382" si="19">C367</f>
        <v>Назва</v>
      </c>
      <c r="D382" s="979" t="str">
        <f t="shared" si="19"/>
        <v>Короткий опис</v>
      </c>
      <c r="E382" s="979" t="str">
        <f t="shared" si="19"/>
        <v>Стадія реалізації *</v>
      </c>
      <c r="F382" s="979" t="str">
        <f t="shared" si="19"/>
        <v>Наявність ТЕО, бізнес-плану</v>
      </c>
      <c r="G382" s="979" t="str">
        <f t="shared" si="19"/>
        <v>Вартість капітальних витрат **</v>
      </c>
      <c r="H382" s="971" t="str">
        <f t="shared" si="19"/>
        <v>Річна економія паливно-енергетичних і природних ресурсів</v>
      </c>
      <c r="I382" s="972"/>
      <c r="J382" s="972"/>
      <c r="K382" s="973"/>
      <c r="L382" s="979" t="str">
        <f t="shared" ref="L382:M382" si="20">L367</f>
        <v>Річна економія коштів **</v>
      </c>
      <c r="M382" s="60" t="str">
        <f t="shared" si="20"/>
        <v>Період (строк) реалізації</v>
      </c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"/>
      <c r="AN382" s="1"/>
      <c r="AO382" s="1"/>
      <c r="AP382" s="1"/>
      <c r="AQ382" s="1"/>
      <c r="AR382" s="1"/>
    </row>
    <row r="383" spans="1:44" ht="27" customHeight="1" outlineLevel="1">
      <c r="A383" s="16"/>
      <c r="B383" s="980"/>
      <c r="C383" s="980"/>
      <c r="D383" s="980"/>
      <c r="E383" s="980"/>
      <c r="F383" s="981"/>
      <c r="G383" s="981"/>
      <c r="H383" s="60" t="str">
        <f t="shared" ref="H383:K383" si="21">H368</f>
        <v>природ. газ</v>
      </c>
      <c r="I383" s="60" t="str">
        <f t="shared" si="21"/>
        <v>електроенергія</v>
      </c>
      <c r="J383" s="60" t="str">
        <f t="shared" si="21"/>
        <v>теплова енергія</v>
      </c>
      <c r="K383" s="60" t="str">
        <f t="shared" si="21"/>
        <v>вода</v>
      </c>
      <c r="L383" s="981"/>
      <c r="M383" s="60" t="str">
        <f>M368</f>
        <v>(у форматі 20хх-20хх гр.)</v>
      </c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"/>
      <c r="AN383" s="1"/>
      <c r="AO383" s="1"/>
      <c r="AP383" s="1"/>
      <c r="AQ383" s="1"/>
      <c r="AR383" s="1"/>
    </row>
    <row r="384" spans="1:44" ht="13.5" customHeight="1" outlineLevel="1">
      <c r="A384" s="16"/>
      <c r="B384" s="981"/>
      <c r="C384" s="981"/>
      <c r="D384" s="981"/>
      <c r="E384" s="981"/>
      <c r="F384" s="60" t="str">
        <f t="shared" ref="F384:K384" si="22">F369</f>
        <v>(так/ні)</v>
      </c>
      <c r="G384" s="60" t="str">
        <f t="shared" si="22"/>
        <v>млн грн</v>
      </c>
      <c r="H384" s="60" t="str">
        <f t="shared" si="22"/>
        <v>тис. м³</v>
      </c>
      <c r="I384" s="60" t="str">
        <f t="shared" si="22"/>
        <v>кВт∙год</v>
      </c>
      <c r="J384" s="60" t="str">
        <f t="shared" si="22"/>
        <v>Гкал</v>
      </c>
      <c r="K384" s="60" t="str">
        <f t="shared" si="22"/>
        <v>м3</v>
      </c>
      <c r="L384" s="60" t="s">
        <v>373</v>
      </c>
      <c r="M384" s="190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"/>
      <c r="AN384" s="1"/>
      <c r="AO384" s="1"/>
      <c r="AP384" s="1"/>
      <c r="AQ384" s="1"/>
      <c r="AR384" s="1"/>
    </row>
    <row r="385" spans="1:44" ht="67.5" customHeight="1" outlineLevel="1">
      <c r="A385" s="16"/>
      <c r="B385" s="274">
        <v>1</v>
      </c>
      <c r="C385" s="275" t="s">
        <v>834</v>
      </c>
      <c r="D385" s="275" t="s">
        <v>835</v>
      </c>
      <c r="E385" s="275" t="s">
        <v>446</v>
      </c>
      <c r="F385" s="275" t="s">
        <v>5</v>
      </c>
      <c r="G385" s="275">
        <v>49.2</v>
      </c>
      <c r="H385" s="276"/>
      <c r="I385" s="276"/>
      <c r="J385" s="276"/>
      <c r="K385" s="276"/>
      <c r="L385" s="276"/>
      <c r="M385" s="276" t="s">
        <v>836</v>
      </c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"/>
      <c r="AN385" s="1"/>
      <c r="AO385" s="1"/>
      <c r="AP385" s="1"/>
      <c r="AQ385" s="1"/>
      <c r="AR385" s="1"/>
    </row>
    <row r="386" spans="1:44" ht="41.25" customHeight="1" outlineLevel="1">
      <c r="A386" s="16"/>
      <c r="B386" s="274">
        <v>2</v>
      </c>
      <c r="C386" s="275" t="s">
        <v>837</v>
      </c>
      <c r="D386" s="275" t="s">
        <v>838</v>
      </c>
      <c r="E386" s="275" t="s">
        <v>446</v>
      </c>
      <c r="F386" s="275" t="s">
        <v>5</v>
      </c>
      <c r="G386" s="275">
        <v>0.23799999999999999</v>
      </c>
      <c r="H386" s="276"/>
      <c r="I386" s="276"/>
      <c r="J386" s="276"/>
      <c r="K386" s="276"/>
      <c r="L386" s="276"/>
      <c r="M386" s="27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"/>
      <c r="AN386" s="1"/>
      <c r="AO386" s="1"/>
      <c r="AP386" s="1"/>
      <c r="AQ386" s="1"/>
      <c r="AR386" s="1"/>
    </row>
    <row r="387" spans="1:44" ht="26.25" customHeight="1" outlineLevel="1">
      <c r="A387" s="16"/>
      <c r="B387" s="274">
        <v>3</v>
      </c>
      <c r="C387" s="275" t="s">
        <v>839</v>
      </c>
      <c r="D387" s="275" t="s">
        <v>840</v>
      </c>
      <c r="E387" s="275" t="s">
        <v>446</v>
      </c>
      <c r="F387" s="275" t="s">
        <v>5</v>
      </c>
      <c r="G387" s="275">
        <v>1.341</v>
      </c>
      <c r="H387" s="276"/>
      <c r="I387" s="276"/>
      <c r="J387" s="277">
        <v>200</v>
      </c>
      <c r="K387" s="276"/>
      <c r="L387" s="277">
        <v>744</v>
      </c>
      <c r="M387" s="277">
        <v>2</v>
      </c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"/>
      <c r="AN387" s="1"/>
      <c r="AO387" s="1"/>
      <c r="AP387" s="1"/>
      <c r="AQ387" s="1"/>
      <c r="AR387" s="1"/>
    </row>
    <row r="388" spans="1:44" ht="90.75" customHeight="1" outlineLevel="1">
      <c r="A388" s="16"/>
      <c r="B388" s="274">
        <v>4</v>
      </c>
      <c r="C388" s="275" t="s">
        <v>841</v>
      </c>
      <c r="D388" s="275" t="s">
        <v>842</v>
      </c>
      <c r="E388" s="275" t="s">
        <v>446</v>
      </c>
      <c r="F388" s="275" t="s">
        <v>5</v>
      </c>
      <c r="G388" s="275">
        <v>2.1859999999999999</v>
      </c>
      <c r="H388" s="276"/>
      <c r="I388" s="276"/>
      <c r="J388" s="277">
        <v>565</v>
      </c>
      <c r="K388" s="276"/>
      <c r="L388" s="277">
        <v>2102</v>
      </c>
      <c r="M388" s="277">
        <v>1.5</v>
      </c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"/>
      <c r="AN388" s="1"/>
      <c r="AO388" s="1"/>
      <c r="AP388" s="1"/>
      <c r="AQ388" s="1"/>
      <c r="AR388" s="1"/>
    </row>
    <row r="389" spans="1:44" ht="60" customHeight="1" outlineLevel="1">
      <c r="A389" s="16"/>
      <c r="B389" s="274">
        <v>5</v>
      </c>
      <c r="C389" s="275" t="s">
        <v>843</v>
      </c>
      <c r="D389" s="275" t="s">
        <v>844</v>
      </c>
      <c r="E389" s="275" t="s">
        <v>446</v>
      </c>
      <c r="F389" s="275" t="s">
        <v>5</v>
      </c>
      <c r="G389" s="278" t="s">
        <v>845</v>
      </c>
      <c r="H389" s="276"/>
      <c r="I389" s="276"/>
      <c r="J389" s="277">
        <v>473</v>
      </c>
      <c r="K389" s="276"/>
      <c r="L389" s="277">
        <v>176</v>
      </c>
      <c r="M389" s="277">
        <v>3</v>
      </c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"/>
      <c r="AN389" s="1"/>
      <c r="AO389" s="1"/>
      <c r="AP389" s="1"/>
      <c r="AQ389" s="1"/>
      <c r="AR389" s="1"/>
    </row>
    <row r="390" spans="1:44" ht="37.5" customHeight="1" outlineLevel="1">
      <c r="A390" s="16"/>
      <c r="B390" s="274">
        <v>6</v>
      </c>
      <c r="C390" s="275" t="s">
        <v>846</v>
      </c>
      <c r="D390" s="275" t="s">
        <v>847</v>
      </c>
      <c r="E390" s="275" t="s">
        <v>446</v>
      </c>
      <c r="F390" s="275" t="s">
        <v>5</v>
      </c>
      <c r="G390" s="278" t="s">
        <v>848</v>
      </c>
      <c r="H390" s="276"/>
      <c r="I390" s="276"/>
      <c r="J390" s="276"/>
      <c r="K390" s="276"/>
      <c r="L390" s="276"/>
      <c r="M390" s="27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"/>
      <c r="AN390" s="1"/>
      <c r="AO390" s="1"/>
      <c r="AP390" s="1"/>
      <c r="AQ390" s="1"/>
      <c r="AR390" s="1"/>
    </row>
    <row r="391" spans="1:44" ht="130.5" customHeight="1" outlineLevel="1">
      <c r="A391" s="16"/>
      <c r="B391" s="274">
        <v>7</v>
      </c>
      <c r="C391" s="275" t="s">
        <v>849</v>
      </c>
      <c r="D391" s="275" t="s">
        <v>850</v>
      </c>
      <c r="E391" s="275" t="s">
        <v>446</v>
      </c>
      <c r="F391" s="275"/>
      <c r="G391" s="275">
        <v>117.9</v>
      </c>
      <c r="H391" s="276"/>
      <c r="I391" s="276"/>
      <c r="J391" s="277">
        <v>2738</v>
      </c>
      <c r="K391" s="276"/>
      <c r="L391" s="276" t="s">
        <v>851</v>
      </c>
      <c r="M391" s="279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"/>
      <c r="AN391" s="1"/>
      <c r="AO391" s="1"/>
      <c r="AP391" s="1"/>
      <c r="AQ391" s="1"/>
      <c r="AR391" s="1"/>
    </row>
    <row r="392" spans="1:44" ht="43.5" customHeight="1" outlineLevel="1">
      <c r="A392" s="16"/>
      <c r="B392" s="274">
        <v>8</v>
      </c>
      <c r="C392" s="275" t="s">
        <v>852</v>
      </c>
      <c r="D392" s="275" t="s">
        <v>853</v>
      </c>
      <c r="E392" s="275" t="s">
        <v>446</v>
      </c>
      <c r="F392" s="275" t="s">
        <v>5</v>
      </c>
      <c r="G392" s="275">
        <v>0.42</v>
      </c>
      <c r="H392" s="276"/>
      <c r="I392" s="276"/>
      <c r="J392" s="276"/>
      <c r="K392" s="276"/>
      <c r="L392" s="276"/>
      <c r="M392" s="27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"/>
      <c r="AN392" s="1"/>
      <c r="AO392" s="1"/>
      <c r="AP392" s="1"/>
      <c r="AQ392" s="1"/>
      <c r="AR392" s="1"/>
    </row>
    <row r="393" spans="1:44" ht="16.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"/>
      <c r="AN393" s="1"/>
      <c r="AO393" s="1"/>
      <c r="AP393" s="1"/>
      <c r="AQ393" s="1"/>
      <c r="AR393" s="1"/>
    </row>
    <row r="394" spans="1:44" ht="16.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"/>
      <c r="AN394" s="1"/>
      <c r="AO394" s="1"/>
      <c r="AP394" s="1"/>
      <c r="AQ394" s="1"/>
      <c r="AR394" s="1"/>
    </row>
    <row r="395" spans="1:44" ht="16.5" customHeight="1">
      <c r="A395" s="16"/>
      <c r="B395" s="16"/>
      <c r="C395" s="16"/>
      <c r="D395" s="506" t="s">
        <v>1619</v>
      </c>
      <c r="E395" s="505"/>
      <c r="F395" s="505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"/>
      <c r="AN395" s="1"/>
      <c r="AO395" s="1"/>
      <c r="AP395" s="1"/>
      <c r="AQ395" s="1"/>
      <c r="AR395" s="1"/>
    </row>
    <row r="396" spans="1:44" ht="16.5" customHeight="1">
      <c r="A396" s="16"/>
      <c r="B396" s="16"/>
      <c r="C396" s="507" t="s">
        <v>1545</v>
      </c>
      <c r="D396" s="508" t="s">
        <v>267</v>
      </c>
      <c r="E396" s="508" t="s">
        <v>1544</v>
      </c>
      <c r="F396" s="505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"/>
      <c r="AN396" s="1"/>
      <c r="AO396" s="1"/>
      <c r="AP396" s="1"/>
      <c r="AQ396" s="1"/>
      <c r="AR396" s="1"/>
    </row>
    <row r="397" spans="1:44" ht="16.5" customHeight="1">
      <c r="A397" s="16"/>
      <c r="B397" s="16"/>
      <c r="C397" s="509" t="s">
        <v>1659</v>
      </c>
      <c r="D397" s="510">
        <f>I107</f>
        <v>75306.8</v>
      </c>
      <c r="E397" s="510">
        <f>D397/0.86</f>
        <v>87566.046511627908</v>
      </c>
      <c r="F397" s="511">
        <f>E397/$E$399</f>
        <v>0.98049601066600012</v>
      </c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"/>
      <c r="AN397" s="1"/>
      <c r="AO397" s="1"/>
      <c r="AP397" s="1"/>
      <c r="AQ397" s="1"/>
      <c r="AR397" s="1"/>
    </row>
    <row r="398" spans="1:44" ht="16.5" customHeight="1">
      <c r="A398" s="16"/>
      <c r="B398" s="16"/>
      <c r="C398" s="512" t="s">
        <v>1618</v>
      </c>
      <c r="D398" s="510">
        <f>Теплосервіс!I15</f>
        <v>1498</v>
      </c>
      <c r="E398" s="510">
        <f>D398/0.86</f>
        <v>1741.8604651162791</v>
      </c>
      <c r="F398" s="511">
        <f>E398/$E$399</f>
        <v>1.9503989333999959E-2</v>
      </c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"/>
      <c r="AN398" s="1"/>
      <c r="AO398" s="1"/>
      <c r="AP398" s="1"/>
      <c r="AQ398" s="1"/>
      <c r="AR398" s="1"/>
    </row>
    <row r="399" spans="1:44" ht="16.5" customHeight="1">
      <c r="A399" s="16"/>
      <c r="B399" s="16"/>
      <c r="C399" s="16"/>
      <c r="D399" s="16"/>
      <c r="E399" s="397">
        <f>E397+E398</f>
        <v>89307.906976744183</v>
      </c>
      <c r="F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"/>
      <c r="AN399" s="1"/>
      <c r="AO399" s="1"/>
      <c r="AP399" s="1"/>
      <c r="AQ399" s="1"/>
      <c r="AR399" s="1"/>
    </row>
    <row r="400" spans="1:44" ht="16.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"/>
      <c r="AN400" s="1"/>
      <c r="AO400" s="1"/>
      <c r="AP400" s="1"/>
      <c r="AQ400" s="1"/>
      <c r="AR400" s="1"/>
    </row>
    <row r="401" spans="1:44" ht="16.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"/>
      <c r="AN401" s="1"/>
      <c r="AO401" s="1"/>
      <c r="AP401" s="1"/>
      <c r="AQ401" s="1"/>
      <c r="AR401" s="1"/>
    </row>
    <row r="402" spans="1:44" ht="16.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"/>
      <c r="AN402" s="1"/>
      <c r="AO402" s="1"/>
      <c r="AP402" s="1"/>
      <c r="AQ402" s="1"/>
      <c r="AR402" s="1"/>
    </row>
    <row r="403" spans="1:44" ht="16.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"/>
      <c r="AN403" s="1"/>
      <c r="AO403" s="1"/>
      <c r="AP403" s="1"/>
      <c r="AQ403" s="1"/>
      <c r="AR403" s="1"/>
    </row>
    <row r="404" spans="1:44" ht="16.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"/>
      <c r="AN404" s="1"/>
      <c r="AO404" s="1"/>
      <c r="AP404" s="1"/>
      <c r="AQ404" s="1"/>
      <c r="AR404" s="1"/>
    </row>
    <row r="405" spans="1:44" ht="16.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"/>
      <c r="AN405" s="1"/>
      <c r="AO405" s="1"/>
      <c r="AP405" s="1"/>
      <c r="AQ405" s="1"/>
      <c r="AR405" s="1"/>
    </row>
    <row r="406" spans="1:44" ht="16.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"/>
      <c r="AN406" s="1"/>
      <c r="AO406" s="1"/>
      <c r="AP406" s="1"/>
      <c r="AQ406" s="1"/>
      <c r="AR406" s="1"/>
    </row>
    <row r="407" spans="1:44">
      <c r="A407" s="16"/>
      <c r="B407" s="16"/>
      <c r="C407" s="16"/>
      <c r="D407" s="16"/>
      <c r="E407" s="518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"/>
      <c r="AN407" s="1"/>
      <c r="AO407" s="1"/>
      <c r="AP407" s="1"/>
      <c r="AQ407" s="1"/>
      <c r="AR407" s="1"/>
    </row>
    <row r="408" spans="1:4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"/>
      <c r="AN408" s="1"/>
      <c r="AO408" s="1"/>
      <c r="AP408" s="1"/>
      <c r="AQ408" s="1"/>
      <c r="AR408" s="1"/>
    </row>
    <row r="409" spans="1:4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"/>
      <c r="AN409" s="1"/>
      <c r="AO409" s="1"/>
      <c r="AP409" s="1"/>
      <c r="AQ409" s="1"/>
      <c r="AR409" s="1"/>
    </row>
    <row r="410" spans="1:44">
      <c r="A410" s="16"/>
      <c r="B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"/>
      <c r="AN410" s="1"/>
      <c r="AO410" s="1"/>
      <c r="AP410" s="1"/>
      <c r="AQ410" s="1"/>
      <c r="AR410" s="1"/>
    </row>
    <row r="411" spans="1:44">
      <c r="A411" s="16"/>
      <c r="B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"/>
      <c r="AN411" s="1"/>
      <c r="AO411" s="1"/>
      <c r="AP411" s="1"/>
      <c r="AQ411" s="1"/>
      <c r="AR411" s="1"/>
    </row>
    <row r="412" spans="1:44">
      <c r="A412" s="16"/>
      <c r="B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"/>
      <c r="AN412" s="1"/>
      <c r="AO412" s="1"/>
      <c r="AP412" s="1"/>
      <c r="AQ412" s="1"/>
      <c r="AR412" s="1"/>
    </row>
    <row r="413" spans="1:44">
      <c r="A413" s="16"/>
      <c r="B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"/>
      <c r="AN413" s="1"/>
      <c r="AO413" s="1"/>
      <c r="AP413" s="1"/>
      <c r="AQ413" s="1"/>
      <c r="AR413" s="1"/>
    </row>
    <row r="414" spans="1:44">
      <c r="A414" s="16"/>
      <c r="B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"/>
      <c r="AN414" s="1"/>
      <c r="AO414" s="1"/>
      <c r="AP414" s="1"/>
      <c r="AQ414" s="1"/>
      <c r="AR414" s="1"/>
    </row>
    <row r="415" spans="1:44">
      <c r="A415" s="16"/>
      <c r="B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"/>
      <c r="AN415" s="1"/>
      <c r="AO415" s="1"/>
      <c r="AP415" s="1"/>
      <c r="AQ415" s="1"/>
      <c r="AR415" s="1"/>
    </row>
    <row r="416" spans="1:44">
      <c r="A416" s="16"/>
      <c r="B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"/>
      <c r="AN416" s="1"/>
      <c r="AO416" s="1"/>
      <c r="AP416" s="1"/>
      <c r="AQ416" s="1"/>
      <c r="AR416" s="1"/>
    </row>
    <row r="417" spans="1:44">
      <c r="A417" s="16"/>
      <c r="B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"/>
      <c r="AN417" s="1"/>
      <c r="AO417" s="1"/>
      <c r="AP417" s="1"/>
      <c r="AQ417" s="1"/>
      <c r="AR417" s="1"/>
    </row>
    <row r="418" spans="1:44">
      <c r="A418" s="16"/>
      <c r="B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"/>
      <c r="AN418" s="1"/>
      <c r="AO418" s="1"/>
      <c r="AP418" s="1"/>
      <c r="AQ418" s="1"/>
      <c r="AR418" s="1"/>
    </row>
    <row r="419" spans="1:44">
      <c r="A419" s="16"/>
      <c r="B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"/>
      <c r="AN419" s="1"/>
      <c r="AO419" s="1"/>
      <c r="AP419" s="1"/>
      <c r="AQ419" s="1"/>
      <c r="AR419" s="1"/>
    </row>
    <row r="420" spans="1:44">
      <c r="A420" s="16"/>
      <c r="B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"/>
      <c r="AN420" s="1"/>
      <c r="AO420" s="1"/>
      <c r="AP420" s="1"/>
      <c r="AQ420" s="1"/>
      <c r="AR420" s="1"/>
    </row>
    <row r="421" spans="1:44">
      <c r="A421" s="16"/>
      <c r="B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"/>
      <c r="AN421" s="1"/>
      <c r="AO421" s="1"/>
      <c r="AP421" s="1"/>
      <c r="AQ421" s="1"/>
      <c r="AR421" s="1"/>
    </row>
    <row r="422" spans="1:44">
      <c r="A422" s="16"/>
      <c r="B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"/>
      <c r="AN422" s="1"/>
      <c r="AO422" s="1"/>
      <c r="AP422" s="1"/>
      <c r="AQ422" s="1"/>
      <c r="AR422" s="1"/>
    </row>
    <row r="423" spans="1:44">
      <c r="A423" s="16"/>
      <c r="B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"/>
      <c r="AN423" s="1"/>
      <c r="AO423" s="1"/>
      <c r="AP423" s="1"/>
      <c r="AQ423" s="1"/>
      <c r="AR423" s="1"/>
    </row>
    <row r="424" spans="1:44">
      <c r="A424" s="16"/>
      <c r="B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"/>
      <c r="AN424" s="1"/>
      <c r="AO424" s="1"/>
      <c r="AP424" s="1"/>
      <c r="AQ424" s="1"/>
      <c r="AR424" s="1"/>
    </row>
    <row r="425" spans="1:44">
      <c r="A425" s="16"/>
      <c r="B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"/>
      <c r="AN425" s="1"/>
      <c r="AO425" s="1"/>
      <c r="AP425" s="1"/>
      <c r="AQ425" s="1"/>
      <c r="AR425" s="1"/>
    </row>
    <row r="426" spans="1:44">
      <c r="A426" s="16"/>
      <c r="B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"/>
      <c r="AN426" s="1"/>
      <c r="AO426" s="1"/>
      <c r="AP426" s="1"/>
      <c r="AQ426" s="1"/>
      <c r="AR426" s="1"/>
    </row>
    <row r="427" spans="1:44">
      <c r="A427" s="16"/>
      <c r="B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"/>
      <c r="AN427" s="1"/>
      <c r="AO427" s="1"/>
      <c r="AP427" s="1"/>
      <c r="AQ427" s="1"/>
      <c r="AR427" s="1"/>
    </row>
    <row r="428" spans="1:44">
      <c r="A428" s="16"/>
      <c r="B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"/>
      <c r="AN428" s="1"/>
      <c r="AO428" s="1"/>
      <c r="AP428" s="1"/>
      <c r="AQ428" s="1"/>
      <c r="AR428" s="1"/>
    </row>
    <row r="429" spans="1:44">
      <c r="A429" s="16"/>
      <c r="B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"/>
      <c r="AN429" s="1"/>
      <c r="AO429" s="1"/>
      <c r="AP429" s="1"/>
      <c r="AQ429" s="1"/>
      <c r="AR429" s="1"/>
    </row>
    <row r="430" spans="1:44">
      <c r="A430" s="16"/>
      <c r="B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"/>
      <c r="AN430" s="1"/>
      <c r="AO430" s="1"/>
      <c r="AP430" s="1"/>
      <c r="AQ430" s="1"/>
      <c r="AR430" s="1"/>
    </row>
    <row r="431" spans="1:44">
      <c r="A431" s="16"/>
      <c r="B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"/>
      <c r="AN431" s="1"/>
      <c r="AO431" s="1"/>
      <c r="AP431" s="1"/>
      <c r="AQ431" s="1"/>
      <c r="AR431" s="1"/>
    </row>
    <row r="432" spans="1:44">
      <c r="A432" s="16"/>
      <c r="B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"/>
      <c r="AN432" s="1"/>
      <c r="AO432" s="1"/>
      <c r="AP432" s="1"/>
      <c r="AQ432" s="1"/>
      <c r="AR432" s="1"/>
    </row>
    <row r="433" spans="1:44">
      <c r="A433" s="16"/>
      <c r="B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"/>
      <c r="AN433" s="1"/>
      <c r="AO433" s="1"/>
      <c r="AP433" s="1"/>
      <c r="AQ433" s="1"/>
      <c r="AR433" s="1"/>
    </row>
    <row r="434" spans="1:44">
      <c r="A434" s="16"/>
      <c r="B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"/>
      <c r="AN434" s="1"/>
      <c r="AO434" s="1"/>
      <c r="AP434" s="1"/>
      <c r="AQ434" s="1"/>
      <c r="AR434" s="1"/>
    </row>
    <row r="435" spans="1:44">
      <c r="A435" s="16"/>
      <c r="B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"/>
      <c r="AN435" s="1"/>
      <c r="AO435" s="1"/>
      <c r="AP435" s="1"/>
      <c r="AQ435" s="1"/>
      <c r="AR435" s="1"/>
    </row>
    <row r="436" spans="1:44">
      <c r="A436" s="16"/>
      <c r="B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"/>
      <c r="AN436" s="1"/>
      <c r="AO436" s="1"/>
      <c r="AP436" s="1"/>
      <c r="AQ436" s="1"/>
      <c r="AR436" s="1"/>
    </row>
    <row r="437" spans="1:44">
      <c r="A437" s="16"/>
      <c r="B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"/>
      <c r="AN437" s="1"/>
      <c r="AO437" s="1"/>
      <c r="AP437" s="1"/>
      <c r="AQ437" s="1"/>
      <c r="AR437" s="1"/>
    </row>
    <row r="438" spans="1:44">
      <c r="A438" s="16"/>
      <c r="B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"/>
      <c r="AN438" s="1"/>
      <c r="AO438" s="1"/>
      <c r="AP438" s="1"/>
      <c r="AQ438" s="1"/>
      <c r="AR438" s="1"/>
    </row>
    <row r="439" spans="1:44">
      <c r="A439" s="16"/>
      <c r="B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"/>
      <c r="AN439" s="1"/>
      <c r="AO439" s="1"/>
      <c r="AP439" s="1"/>
      <c r="AQ439" s="1"/>
      <c r="AR439" s="1"/>
    </row>
    <row r="440" spans="1:44">
      <c r="A440" s="16"/>
      <c r="B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"/>
      <c r="AN440" s="1"/>
      <c r="AO440" s="1"/>
      <c r="AP440" s="1"/>
      <c r="AQ440" s="1"/>
      <c r="AR440" s="1"/>
    </row>
    <row r="441" spans="1:44">
      <c r="A441" s="16"/>
      <c r="B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"/>
      <c r="AN441" s="1"/>
      <c r="AO441" s="1"/>
      <c r="AP441" s="1"/>
      <c r="AQ441" s="1"/>
      <c r="AR441" s="1"/>
    </row>
    <row r="442" spans="1:44">
      <c r="A442" s="16"/>
      <c r="B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"/>
      <c r="AN442" s="1"/>
      <c r="AO442" s="1"/>
      <c r="AP442" s="1"/>
      <c r="AQ442" s="1"/>
      <c r="AR442" s="1"/>
    </row>
    <row r="443" spans="1:44">
      <c r="A443" s="16"/>
      <c r="B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"/>
      <c r="AN443" s="1"/>
      <c r="AO443" s="1"/>
      <c r="AP443" s="1"/>
      <c r="AQ443" s="1"/>
      <c r="AR443" s="1"/>
    </row>
    <row r="444" spans="1:44" ht="15.75" customHeight="1">
      <c r="A444" s="16"/>
      <c r="B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"/>
      <c r="AN444" s="1"/>
      <c r="AO444" s="1"/>
      <c r="AP444" s="1"/>
      <c r="AQ444" s="1"/>
      <c r="AR444" s="1"/>
    </row>
    <row r="445" spans="1:44" ht="15.75" customHeight="1">
      <c r="A445" s="16"/>
      <c r="B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"/>
      <c r="AN445" s="1"/>
      <c r="AO445" s="1"/>
      <c r="AP445" s="1"/>
      <c r="AQ445" s="1"/>
      <c r="AR445" s="1"/>
    </row>
    <row r="446" spans="1:44" ht="15.75" customHeight="1">
      <c r="A446" s="16"/>
      <c r="B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"/>
      <c r="AN446" s="1"/>
      <c r="AO446" s="1"/>
      <c r="AP446" s="1"/>
      <c r="AQ446" s="1"/>
      <c r="AR446" s="1"/>
    </row>
    <row r="447" spans="1:44">
      <c r="A447" s="16"/>
      <c r="B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"/>
      <c r="AN447" s="1"/>
      <c r="AO447" s="1"/>
      <c r="AP447" s="1"/>
      <c r="AQ447" s="1"/>
      <c r="AR447" s="1"/>
    </row>
    <row r="448" spans="1:44">
      <c r="A448" s="16"/>
      <c r="B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"/>
      <c r="AN448" s="1"/>
      <c r="AO448" s="1"/>
      <c r="AP448" s="1"/>
      <c r="AQ448" s="1"/>
      <c r="AR448" s="1"/>
    </row>
    <row r="449" spans="1:44">
      <c r="A449" s="16"/>
      <c r="B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"/>
      <c r="AN449" s="1"/>
      <c r="AO449" s="1"/>
      <c r="AP449" s="1"/>
      <c r="AQ449" s="1"/>
      <c r="AR449" s="1"/>
    </row>
    <row r="450" spans="1:44">
      <c r="A450" s="16"/>
      <c r="B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"/>
      <c r="AN450" s="1"/>
      <c r="AO450" s="1"/>
      <c r="AP450" s="1"/>
      <c r="AQ450" s="1"/>
      <c r="AR450" s="1"/>
    </row>
    <row r="451" spans="1:44">
      <c r="A451" s="16"/>
      <c r="B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"/>
      <c r="AN451" s="1"/>
      <c r="AO451" s="1"/>
      <c r="AP451" s="1"/>
      <c r="AQ451" s="1"/>
      <c r="AR451" s="1"/>
    </row>
    <row r="452" spans="1:44">
      <c r="A452" s="16"/>
      <c r="B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"/>
      <c r="AN452" s="1"/>
      <c r="AO452" s="1"/>
      <c r="AP452" s="1"/>
      <c r="AQ452" s="1"/>
      <c r="AR452" s="1"/>
    </row>
    <row r="453" spans="1:44">
      <c r="A453" s="16"/>
      <c r="B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"/>
      <c r="AN453" s="1"/>
      <c r="AO453" s="1"/>
      <c r="AP453" s="1"/>
      <c r="AQ453" s="1"/>
      <c r="AR453" s="1"/>
    </row>
    <row r="454" spans="1:44">
      <c r="A454" s="16"/>
      <c r="B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"/>
      <c r="AN454" s="1"/>
      <c r="AO454" s="1"/>
      <c r="AP454" s="1"/>
      <c r="AQ454" s="1"/>
      <c r="AR454" s="1"/>
    </row>
    <row r="455" spans="1:44">
      <c r="A455" s="16"/>
      <c r="B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"/>
      <c r="AN455" s="1"/>
      <c r="AO455" s="1"/>
      <c r="AP455" s="1"/>
      <c r="AQ455" s="1"/>
      <c r="AR455" s="1"/>
    </row>
    <row r="456" spans="1:44">
      <c r="A456" s="16"/>
      <c r="B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"/>
      <c r="AN456" s="1"/>
      <c r="AO456" s="1"/>
      <c r="AP456" s="1"/>
      <c r="AQ456" s="1"/>
      <c r="AR456" s="1"/>
    </row>
    <row r="457" spans="1:44">
      <c r="A457" s="16"/>
      <c r="B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"/>
      <c r="AN457" s="1"/>
      <c r="AO457" s="1"/>
      <c r="AP457" s="1"/>
      <c r="AQ457" s="1"/>
      <c r="AR457" s="1"/>
    </row>
    <row r="458" spans="1:44">
      <c r="A458" s="16"/>
      <c r="B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"/>
      <c r="AN458" s="1"/>
      <c r="AO458" s="1"/>
      <c r="AP458" s="1"/>
      <c r="AQ458" s="1"/>
      <c r="AR458" s="1"/>
    </row>
    <row r="459" spans="1:44">
      <c r="A459" s="16"/>
      <c r="B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"/>
      <c r="AN459" s="1"/>
      <c r="AO459" s="1"/>
      <c r="AP459" s="1"/>
      <c r="AQ459" s="1"/>
      <c r="AR459" s="1"/>
    </row>
    <row r="460" spans="1:44">
      <c r="A460" s="16"/>
      <c r="B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"/>
      <c r="AN460" s="1"/>
      <c r="AO460" s="1"/>
      <c r="AP460" s="1"/>
      <c r="AQ460" s="1"/>
      <c r="AR460" s="1"/>
    </row>
    <row r="461" spans="1:44">
      <c r="A461" s="16"/>
      <c r="B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"/>
      <c r="AN461" s="1"/>
      <c r="AO461" s="1"/>
      <c r="AP461" s="1"/>
      <c r="AQ461" s="1"/>
      <c r="AR461" s="1"/>
    </row>
    <row r="462" spans="1:44">
      <c r="A462" s="16"/>
      <c r="B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"/>
      <c r="AN462" s="1"/>
      <c r="AO462" s="1"/>
      <c r="AP462" s="1"/>
      <c r="AQ462" s="1"/>
      <c r="AR462" s="1"/>
    </row>
    <row r="463" spans="1:4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"/>
      <c r="AN463" s="1"/>
      <c r="AO463" s="1"/>
      <c r="AP463" s="1"/>
      <c r="AQ463" s="1"/>
      <c r="AR463" s="1"/>
    </row>
    <row r="464" spans="1:4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"/>
      <c r="AN464" s="1"/>
      <c r="AO464" s="1"/>
      <c r="AP464" s="1"/>
      <c r="AQ464" s="1"/>
      <c r="AR464" s="1"/>
    </row>
    <row r="465" spans="1:4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"/>
      <c r="AN465" s="1"/>
      <c r="AO465" s="1"/>
      <c r="AP465" s="1"/>
      <c r="AQ465" s="1"/>
      <c r="AR465" s="1"/>
    </row>
    <row r="466" spans="1:4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"/>
      <c r="AN466" s="1"/>
      <c r="AO466" s="1"/>
      <c r="AP466" s="1"/>
      <c r="AQ466" s="1"/>
      <c r="AR466" s="1"/>
    </row>
    <row r="467" spans="1:4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"/>
      <c r="AN467" s="1"/>
      <c r="AO467" s="1"/>
      <c r="AP467" s="1"/>
      <c r="AQ467" s="1"/>
      <c r="AR467" s="1"/>
    </row>
    <row r="468" spans="1:4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"/>
      <c r="AN468" s="1"/>
      <c r="AO468" s="1"/>
      <c r="AP468" s="1"/>
      <c r="AQ468" s="1"/>
      <c r="AR468" s="1"/>
    </row>
    <row r="469" spans="1:4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"/>
      <c r="AN469" s="1"/>
      <c r="AO469" s="1"/>
      <c r="AP469" s="1"/>
      <c r="AQ469" s="1"/>
      <c r="AR469" s="1"/>
    </row>
    <row r="470" spans="1:4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"/>
      <c r="AN470" s="1"/>
      <c r="AO470" s="1"/>
      <c r="AP470" s="1"/>
      <c r="AQ470" s="1"/>
      <c r="AR470" s="1"/>
    </row>
    <row r="471" spans="1:4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"/>
      <c r="AN471" s="1"/>
      <c r="AO471" s="1"/>
      <c r="AP471" s="1"/>
      <c r="AQ471" s="1"/>
      <c r="AR471" s="1"/>
    </row>
    <row r="472" spans="1:4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"/>
      <c r="AN472" s="1"/>
      <c r="AO472" s="1"/>
      <c r="AP472" s="1"/>
      <c r="AQ472" s="1"/>
      <c r="AR472" s="1"/>
    </row>
    <row r="473" spans="1:4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"/>
      <c r="AN473" s="1"/>
      <c r="AO473" s="1"/>
      <c r="AP473" s="1"/>
      <c r="AQ473" s="1"/>
      <c r="AR473" s="1"/>
    </row>
    <row r="474" spans="1:4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"/>
      <c r="AN474" s="1"/>
      <c r="AO474" s="1"/>
      <c r="AP474" s="1"/>
      <c r="AQ474" s="1"/>
      <c r="AR474" s="1"/>
    </row>
    <row r="475" spans="1:4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"/>
      <c r="AN475" s="1"/>
      <c r="AO475" s="1"/>
      <c r="AP475" s="1"/>
      <c r="AQ475" s="1"/>
      <c r="AR475" s="1"/>
    </row>
    <row r="476" spans="1:4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"/>
      <c r="AN476" s="1"/>
      <c r="AO476" s="1"/>
      <c r="AP476" s="1"/>
      <c r="AQ476" s="1"/>
      <c r="AR476" s="1"/>
    </row>
    <row r="477" spans="1:4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"/>
      <c r="AN477" s="1"/>
      <c r="AO477" s="1"/>
      <c r="AP477" s="1"/>
      <c r="AQ477" s="1"/>
      <c r="AR477" s="1"/>
    </row>
    <row r="478" spans="1:4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"/>
      <c r="AN478" s="1"/>
      <c r="AO478" s="1"/>
      <c r="AP478" s="1"/>
      <c r="AQ478" s="1"/>
      <c r="AR478" s="1"/>
    </row>
    <row r="479" spans="1:4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"/>
      <c r="AN479" s="1"/>
      <c r="AO479" s="1"/>
      <c r="AP479" s="1"/>
      <c r="AQ479" s="1"/>
      <c r="AR479" s="1"/>
    </row>
    <row r="480" spans="1:4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"/>
      <c r="AN480" s="1"/>
      <c r="AO480" s="1"/>
      <c r="AP480" s="1"/>
      <c r="AQ480" s="1"/>
      <c r="AR480" s="1"/>
    </row>
    <row r="481" spans="1:4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"/>
      <c r="AN481" s="1"/>
      <c r="AO481" s="1"/>
      <c r="AP481" s="1"/>
      <c r="AQ481" s="1"/>
      <c r="AR481" s="1"/>
    </row>
    <row r="482" spans="1:4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"/>
      <c r="AN482" s="1"/>
      <c r="AO482" s="1"/>
      <c r="AP482" s="1"/>
      <c r="AQ482" s="1"/>
      <c r="AR482" s="1"/>
    </row>
    <row r="483" spans="1:4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"/>
      <c r="AN483" s="1"/>
      <c r="AO483" s="1"/>
      <c r="AP483" s="1"/>
      <c r="AQ483" s="1"/>
      <c r="AR483" s="1"/>
    </row>
    <row r="484" spans="1:4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"/>
      <c r="AN484" s="1"/>
      <c r="AO484" s="1"/>
      <c r="AP484" s="1"/>
      <c r="AQ484" s="1"/>
      <c r="AR484" s="1"/>
    </row>
    <row r="485" spans="1:4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"/>
      <c r="AN485" s="1"/>
      <c r="AO485" s="1"/>
      <c r="AP485" s="1"/>
      <c r="AQ485" s="1"/>
      <c r="AR485" s="1"/>
    </row>
    <row r="486" spans="1:4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"/>
      <c r="AN486" s="1"/>
      <c r="AO486" s="1"/>
      <c r="AP486" s="1"/>
      <c r="AQ486" s="1"/>
      <c r="AR486" s="1"/>
    </row>
    <row r="487" spans="1:4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"/>
      <c r="AN487" s="1"/>
      <c r="AO487" s="1"/>
      <c r="AP487" s="1"/>
      <c r="AQ487" s="1"/>
      <c r="AR487" s="1"/>
    </row>
    <row r="488" spans="1:4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"/>
      <c r="AN488" s="1"/>
      <c r="AO488" s="1"/>
      <c r="AP488" s="1"/>
      <c r="AQ488" s="1"/>
      <c r="AR488" s="1"/>
    </row>
    <row r="489" spans="1:4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"/>
      <c r="AN489" s="1"/>
      <c r="AO489" s="1"/>
      <c r="AP489" s="1"/>
      <c r="AQ489" s="1"/>
      <c r="AR489" s="1"/>
    </row>
    <row r="490" spans="1:4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"/>
      <c r="AN490" s="1"/>
      <c r="AO490" s="1"/>
      <c r="AP490" s="1"/>
      <c r="AQ490" s="1"/>
      <c r="AR490" s="1"/>
    </row>
    <row r="491" spans="1:4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"/>
      <c r="AN491" s="1"/>
      <c r="AO491" s="1"/>
      <c r="AP491" s="1"/>
      <c r="AQ491" s="1"/>
      <c r="AR491" s="1"/>
    </row>
    <row r="492" spans="1:4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"/>
      <c r="AN492" s="1"/>
      <c r="AO492" s="1"/>
      <c r="AP492" s="1"/>
      <c r="AQ492" s="1"/>
      <c r="AR492" s="1"/>
    </row>
    <row r="493" spans="1:4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"/>
      <c r="AN493" s="1"/>
      <c r="AO493" s="1"/>
      <c r="AP493" s="1"/>
      <c r="AQ493" s="1"/>
      <c r="AR493" s="1"/>
    </row>
    <row r="494" spans="1:4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"/>
      <c r="AN494" s="1"/>
      <c r="AO494" s="1"/>
      <c r="AP494" s="1"/>
      <c r="AQ494" s="1"/>
      <c r="AR494" s="1"/>
    </row>
    <row r="495" spans="1:4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"/>
      <c r="AN495" s="1"/>
      <c r="AO495" s="1"/>
      <c r="AP495" s="1"/>
      <c r="AQ495" s="1"/>
      <c r="AR495" s="1"/>
    </row>
    <row r="496" spans="1:4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"/>
      <c r="AN496" s="1"/>
      <c r="AO496" s="1"/>
      <c r="AP496" s="1"/>
      <c r="AQ496" s="1"/>
      <c r="AR496" s="1"/>
    </row>
    <row r="497" spans="1:4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"/>
      <c r="AN497" s="1"/>
      <c r="AO497" s="1"/>
      <c r="AP497" s="1"/>
      <c r="AQ497" s="1"/>
      <c r="AR497" s="1"/>
    </row>
    <row r="498" spans="1:4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"/>
      <c r="AN498" s="1"/>
      <c r="AO498" s="1"/>
      <c r="AP498" s="1"/>
      <c r="AQ498" s="1"/>
      <c r="AR498" s="1"/>
    </row>
    <row r="499" spans="1:44" ht="24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"/>
      <c r="AN499" s="1"/>
      <c r="AO499" s="1"/>
      <c r="AP499" s="1"/>
      <c r="AQ499" s="1"/>
      <c r="AR499" s="1"/>
    </row>
    <row r="500" spans="1:44" ht="24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"/>
      <c r="AN500" s="1"/>
      <c r="AO500" s="1"/>
      <c r="AP500" s="1"/>
      <c r="AQ500" s="1"/>
      <c r="AR500" s="1"/>
    </row>
    <row r="501" spans="1:44" ht="24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"/>
      <c r="AN501" s="1"/>
      <c r="AO501" s="1"/>
      <c r="AP501" s="1"/>
      <c r="AQ501" s="1"/>
      <c r="AR501" s="1"/>
    </row>
    <row r="502" spans="1:44" ht="24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"/>
      <c r="AN502" s="1"/>
      <c r="AO502" s="1"/>
      <c r="AP502" s="1"/>
      <c r="AQ502" s="1"/>
      <c r="AR502" s="1"/>
    </row>
    <row r="503" spans="1:44" ht="24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"/>
      <c r="AN503" s="1"/>
      <c r="AO503" s="1"/>
      <c r="AP503" s="1"/>
      <c r="AQ503" s="1"/>
      <c r="AR503" s="1"/>
    </row>
    <row r="504" spans="1:44" ht="24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"/>
      <c r="AN504" s="1"/>
      <c r="AO504" s="1"/>
      <c r="AP504" s="1"/>
      <c r="AQ504" s="1"/>
      <c r="AR504" s="1"/>
    </row>
    <row r="505" spans="1:44" ht="24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"/>
      <c r="AN505" s="1"/>
      <c r="AO505" s="1"/>
      <c r="AP505" s="1"/>
      <c r="AQ505" s="1"/>
      <c r="AR505" s="1"/>
    </row>
    <row r="506" spans="1:44" ht="24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"/>
      <c r="AN506" s="1"/>
      <c r="AO506" s="1"/>
      <c r="AP506" s="1"/>
      <c r="AQ506" s="1"/>
      <c r="AR506" s="1"/>
    </row>
    <row r="507" spans="1:44" ht="24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"/>
      <c r="AN507" s="1"/>
      <c r="AO507" s="1"/>
      <c r="AP507" s="1"/>
      <c r="AQ507" s="1"/>
      <c r="AR507" s="1"/>
    </row>
    <row r="508" spans="1:44" ht="24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"/>
      <c r="AN508" s="1"/>
      <c r="AO508" s="1"/>
      <c r="AP508" s="1"/>
      <c r="AQ508" s="1"/>
      <c r="AR508" s="1"/>
    </row>
    <row r="509" spans="1:44" ht="30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"/>
      <c r="AN509" s="1"/>
      <c r="AO509" s="1"/>
      <c r="AP509" s="1"/>
      <c r="AQ509" s="1"/>
      <c r="AR509" s="1"/>
    </row>
    <row r="510" spans="1:44" ht="30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"/>
      <c r="AN510" s="1"/>
      <c r="AO510" s="1"/>
      <c r="AP510" s="1"/>
      <c r="AQ510" s="1"/>
      <c r="AR510" s="1"/>
    </row>
    <row r="511" spans="1:4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"/>
      <c r="AN511" s="1"/>
      <c r="AO511" s="1"/>
      <c r="AP511" s="1"/>
      <c r="AQ511" s="1"/>
      <c r="AR511" s="1"/>
    </row>
    <row r="512" spans="1:4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"/>
      <c r="AN512" s="1"/>
      <c r="AO512" s="1"/>
      <c r="AP512" s="1"/>
      <c r="AQ512" s="1"/>
      <c r="AR512" s="1"/>
    </row>
    <row r="513" spans="1:4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"/>
      <c r="AN513" s="1"/>
      <c r="AO513" s="1"/>
      <c r="AP513" s="1"/>
      <c r="AQ513" s="1"/>
      <c r="AR513" s="1"/>
    </row>
    <row r="514" spans="1:4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"/>
      <c r="AN514" s="1"/>
      <c r="AO514" s="1"/>
      <c r="AP514" s="1"/>
      <c r="AQ514" s="1"/>
      <c r="AR514" s="1"/>
    </row>
    <row r="515" spans="1:4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"/>
      <c r="AN515" s="1"/>
      <c r="AO515" s="1"/>
      <c r="AP515" s="1"/>
      <c r="AQ515" s="1"/>
      <c r="AR515" s="1"/>
    </row>
    <row r="516" spans="1:4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"/>
      <c r="AN516" s="1"/>
      <c r="AO516" s="1"/>
      <c r="AP516" s="1"/>
      <c r="AQ516" s="1"/>
      <c r="AR516" s="1"/>
    </row>
    <row r="517" spans="1:4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"/>
      <c r="AN517" s="1"/>
      <c r="AO517" s="1"/>
      <c r="AP517" s="1"/>
      <c r="AQ517" s="1"/>
      <c r="AR517" s="1"/>
    </row>
    <row r="518" spans="1:4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"/>
      <c r="AN518" s="1"/>
      <c r="AO518" s="1"/>
      <c r="AP518" s="1"/>
      <c r="AQ518" s="1"/>
      <c r="AR518" s="1"/>
    </row>
    <row r="519" spans="1:4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"/>
      <c r="AN519" s="1"/>
      <c r="AO519" s="1"/>
      <c r="AP519" s="1"/>
      <c r="AQ519" s="1"/>
      <c r="AR519" s="1"/>
    </row>
    <row r="520" spans="1:4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"/>
      <c r="AN520" s="1"/>
      <c r="AO520" s="1"/>
      <c r="AP520" s="1"/>
      <c r="AQ520" s="1"/>
      <c r="AR520" s="1"/>
    </row>
    <row r="521" spans="1:44">
      <c r="A521" s="16"/>
      <c r="B521" s="16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"/>
      <c r="AN521" s="1"/>
      <c r="AO521" s="1"/>
      <c r="AP521" s="1"/>
      <c r="AQ521" s="1"/>
      <c r="AR521" s="1"/>
    </row>
    <row r="522" spans="1:44">
      <c r="A522" s="16"/>
      <c r="B522" s="16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"/>
      <c r="AN522" s="1"/>
      <c r="AO522" s="1"/>
      <c r="AP522" s="1"/>
      <c r="AQ522" s="1"/>
      <c r="AR522" s="1"/>
    </row>
    <row r="523" spans="1:44">
      <c r="A523" s="16"/>
      <c r="B523" s="16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"/>
      <c r="AN523" s="1"/>
      <c r="AO523" s="1"/>
      <c r="AP523" s="1"/>
      <c r="AQ523" s="1"/>
      <c r="AR523" s="1"/>
    </row>
    <row r="524" spans="1:44">
      <c r="A524" s="16"/>
      <c r="B524" s="16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"/>
      <c r="AN524" s="1"/>
      <c r="AO524" s="1"/>
      <c r="AP524" s="1"/>
      <c r="AQ524" s="1"/>
      <c r="AR524" s="1"/>
    </row>
    <row r="525" spans="1:44">
      <c r="A525" s="16"/>
      <c r="B525" s="16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"/>
      <c r="AN525" s="1"/>
      <c r="AO525" s="1"/>
      <c r="AP525" s="1"/>
      <c r="AQ525" s="1"/>
      <c r="AR525" s="1"/>
    </row>
    <row r="526" spans="1:44">
      <c r="A526" s="16"/>
      <c r="B526" s="16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"/>
      <c r="AN526" s="1"/>
      <c r="AO526" s="1"/>
      <c r="AP526" s="1"/>
      <c r="AQ526" s="1"/>
      <c r="AR526" s="1"/>
    </row>
    <row r="527" spans="1:44">
      <c r="A527" s="16"/>
      <c r="B527" s="16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"/>
      <c r="AN527" s="1"/>
      <c r="AO527" s="1"/>
      <c r="AP527" s="1"/>
      <c r="AQ527" s="1"/>
      <c r="AR527" s="1"/>
    </row>
    <row r="528" spans="1:44">
      <c r="A528" s="16"/>
      <c r="B528" s="16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"/>
      <c r="AN528" s="1"/>
      <c r="AO528" s="1"/>
      <c r="AP528" s="1"/>
      <c r="AQ528" s="1"/>
      <c r="AR528" s="1"/>
    </row>
    <row r="529" spans="1:44">
      <c r="A529" s="16"/>
      <c r="B529" s="16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"/>
      <c r="AN529" s="1"/>
      <c r="AO529" s="1"/>
      <c r="AP529" s="1"/>
      <c r="AQ529" s="1"/>
      <c r="AR529" s="1"/>
    </row>
    <row r="530" spans="1:44">
      <c r="A530" s="16"/>
      <c r="B530" s="16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"/>
      <c r="AN530" s="1"/>
      <c r="AO530" s="1"/>
      <c r="AP530" s="1"/>
      <c r="AQ530" s="1"/>
      <c r="AR530" s="1"/>
    </row>
    <row r="531" spans="1:44">
      <c r="A531" s="16"/>
      <c r="B531" s="16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"/>
      <c r="AN531" s="1"/>
      <c r="AO531" s="1"/>
      <c r="AP531" s="1"/>
      <c r="AQ531" s="1"/>
      <c r="AR531" s="1"/>
    </row>
    <row r="532" spans="1:44">
      <c r="A532" s="16"/>
      <c r="B532" s="16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"/>
      <c r="AN532" s="1"/>
      <c r="AO532" s="1"/>
      <c r="AP532" s="1"/>
      <c r="AQ532" s="1"/>
      <c r="AR532" s="1"/>
    </row>
    <row r="533" spans="1:44">
      <c r="A533" s="16"/>
      <c r="B533" s="16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"/>
      <c r="AN533" s="1"/>
      <c r="AO533" s="1"/>
      <c r="AP533" s="1"/>
      <c r="AQ533" s="1"/>
      <c r="AR533" s="1"/>
    </row>
    <row r="534" spans="1:44">
      <c r="A534" s="16"/>
      <c r="B534" s="16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"/>
      <c r="AN534" s="1"/>
      <c r="AO534" s="1"/>
      <c r="AP534" s="1"/>
      <c r="AQ534" s="1"/>
      <c r="AR534" s="1"/>
    </row>
    <row r="535" spans="1:44">
      <c r="A535" s="16"/>
      <c r="B535" s="16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"/>
      <c r="AN535" s="1"/>
      <c r="AO535" s="1"/>
      <c r="AP535" s="1"/>
      <c r="AQ535" s="1"/>
      <c r="AR535" s="1"/>
    </row>
    <row r="536" spans="1:44">
      <c r="A536" s="16"/>
      <c r="B536" s="16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"/>
      <c r="AN536" s="1"/>
      <c r="AO536" s="1"/>
      <c r="AP536" s="1"/>
      <c r="AQ536" s="1"/>
      <c r="AR536" s="1"/>
    </row>
    <row r="537" spans="1:44">
      <c r="A537" s="16"/>
      <c r="B537" s="16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"/>
      <c r="AN537" s="1"/>
      <c r="AO537" s="1"/>
      <c r="AP537" s="1"/>
      <c r="AQ537" s="1"/>
      <c r="AR537" s="1"/>
    </row>
    <row r="538" spans="1:44" ht="30" customHeight="1">
      <c r="A538" s="16"/>
      <c r="B538" s="16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"/>
      <c r="AN538" s="1"/>
      <c r="AO538" s="1"/>
      <c r="AP538" s="1"/>
      <c r="AQ538" s="1"/>
      <c r="AR538" s="1"/>
    </row>
    <row r="539" spans="1:44" ht="30" customHeight="1">
      <c r="A539" s="16"/>
      <c r="B539" s="16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"/>
      <c r="AN539" s="1"/>
      <c r="AO539" s="1"/>
      <c r="AP539" s="1"/>
      <c r="AQ539" s="1"/>
      <c r="AR539" s="1"/>
    </row>
    <row r="540" spans="1:44" ht="30" customHeight="1">
      <c r="A540" s="16"/>
      <c r="B540" s="16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"/>
      <c r="AN540" s="1"/>
      <c r="AO540" s="1"/>
      <c r="AP540" s="1"/>
      <c r="AQ540" s="1"/>
      <c r="AR540" s="1"/>
    </row>
    <row r="541" spans="1:44" ht="30" customHeight="1">
      <c r="A541" s="16"/>
      <c r="B541" s="16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"/>
      <c r="AN541" s="1"/>
      <c r="AO541" s="1"/>
      <c r="AP541" s="1"/>
      <c r="AQ541" s="1"/>
      <c r="AR541" s="1"/>
    </row>
    <row r="542" spans="1:44" ht="30" customHeight="1">
      <c r="A542" s="16"/>
      <c r="B542" s="16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"/>
      <c r="AN542" s="1"/>
      <c r="AO542" s="1"/>
      <c r="AP542" s="1"/>
      <c r="AQ542" s="1"/>
      <c r="AR542" s="1"/>
    </row>
    <row r="543" spans="1:44" ht="30" customHeight="1">
      <c r="A543" s="16"/>
      <c r="B543" s="16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"/>
      <c r="AN543" s="1"/>
      <c r="AO543" s="1"/>
      <c r="AP543" s="1"/>
      <c r="AQ543" s="1"/>
      <c r="AR543" s="1"/>
    </row>
    <row r="544" spans="1:44" ht="30" customHeight="1">
      <c r="A544" s="16"/>
      <c r="B544" s="16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"/>
      <c r="AN544" s="1"/>
      <c r="AO544" s="1"/>
      <c r="AP544" s="1"/>
      <c r="AQ544" s="1"/>
      <c r="AR544" s="1"/>
    </row>
    <row r="545" spans="1:44" ht="30" customHeight="1">
      <c r="A545" s="16"/>
      <c r="B545" s="16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"/>
      <c r="AN545" s="1"/>
      <c r="AO545" s="1"/>
      <c r="AP545" s="1"/>
      <c r="AQ545" s="1"/>
      <c r="AR545" s="1"/>
    </row>
    <row r="546" spans="1:44" ht="30" customHeight="1">
      <c r="A546" s="16"/>
      <c r="B546" s="16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"/>
      <c r="AN546" s="1"/>
      <c r="AO546" s="1"/>
      <c r="AP546" s="1"/>
      <c r="AQ546" s="1"/>
      <c r="AR546" s="1"/>
    </row>
    <row r="547" spans="1:44" ht="30" customHeight="1">
      <c r="A547" s="16"/>
      <c r="B547" s="16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"/>
      <c r="AN547" s="1"/>
      <c r="AO547" s="1"/>
      <c r="AP547" s="1"/>
      <c r="AQ547" s="1"/>
      <c r="AR547" s="1"/>
    </row>
    <row r="548" spans="1:44" ht="30" customHeight="1">
      <c r="A548" s="16"/>
      <c r="B548" s="16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"/>
      <c r="AN548" s="1"/>
      <c r="AO548" s="1"/>
      <c r="AP548" s="1"/>
      <c r="AQ548" s="1"/>
      <c r="AR548" s="1"/>
    </row>
    <row r="549" spans="1:44" ht="30" customHeight="1">
      <c r="A549" s="16"/>
      <c r="B549" s="16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"/>
      <c r="AN549" s="1"/>
      <c r="AO549" s="1"/>
      <c r="AP549" s="1"/>
      <c r="AQ549" s="1"/>
      <c r="AR549" s="1"/>
    </row>
    <row r="550" spans="1:44" ht="30" customHeight="1">
      <c r="A550" s="16"/>
      <c r="B550" s="16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"/>
      <c r="AN550" s="1"/>
      <c r="AO550" s="1"/>
      <c r="AP550" s="1"/>
      <c r="AQ550" s="1"/>
      <c r="AR550" s="1"/>
    </row>
    <row r="551" spans="1:44" ht="30" customHeight="1">
      <c r="A551" s="16"/>
      <c r="B551" s="16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"/>
      <c r="AN551" s="1"/>
      <c r="AO551" s="1"/>
      <c r="AP551" s="1"/>
      <c r="AQ551" s="1"/>
      <c r="AR551" s="1"/>
    </row>
    <row r="552" spans="1:44" ht="30" customHeight="1">
      <c r="A552" s="16"/>
      <c r="B552" s="16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"/>
      <c r="AN552" s="1"/>
      <c r="AO552" s="1"/>
      <c r="AP552" s="1"/>
      <c r="AQ552" s="1"/>
      <c r="AR552" s="1"/>
    </row>
    <row r="553" spans="1:44" ht="30" customHeight="1">
      <c r="A553" s="16"/>
      <c r="B553" s="16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"/>
      <c r="AN553" s="1"/>
      <c r="AO553" s="1"/>
      <c r="AP553" s="1"/>
      <c r="AQ553" s="1"/>
      <c r="AR553" s="1"/>
    </row>
    <row r="554" spans="1:44" ht="30" customHeight="1">
      <c r="A554" s="16"/>
      <c r="B554" s="16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"/>
      <c r="AN554" s="1"/>
      <c r="AO554" s="1"/>
      <c r="AP554" s="1"/>
      <c r="AQ554" s="1"/>
      <c r="AR554" s="1"/>
    </row>
    <row r="555" spans="1:44" ht="30" customHeight="1">
      <c r="A555" s="16"/>
      <c r="B555" s="16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"/>
      <c r="AN555" s="1"/>
      <c r="AO555" s="1"/>
      <c r="AP555" s="1"/>
      <c r="AQ555" s="1"/>
      <c r="AR555" s="1"/>
    </row>
    <row r="556" spans="1:44" ht="30" customHeight="1">
      <c r="A556" s="16"/>
      <c r="B556" s="16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"/>
      <c r="AN556" s="1"/>
      <c r="AO556" s="1"/>
      <c r="AP556" s="1"/>
      <c r="AQ556" s="1"/>
      <c r="AR556" s="1"/>
    </row>
    <row r="557" spans="1:44" ht="30" customHeight="1">
      <c r="A557" s="16"/>
      <c r="B557" s="16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"/>
      <c r="AN557" s="1"/>
      <c r="AO557" s="1"/>
      <c r="AP557" s="1"/>
      <c r="AQ557" s="1"/>
      <c r="AR557" s="1"/>
    </row>
    <row r="558" spans="1:44" ht="30" customHeight="1">
      <c r="A558" s="16"/>
      <c r="B558" s="16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"/>
      <c r="AN558" s="1"/>
      <c r="AO558" s="1"/>
      <c r="AP558" s="1"/>
      <c r="AQ558" s="1"/>
      <c r="AR558" s="1"/>
    </row>
    <row r="559" spans="1:44" ht="30" customHeight="1">
      <c r="A559" s="16"/>
      <c r="B559" s="16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"/>
      <c r="AN559" s="1"/>
      <c r="AO559" s="1"/>
      <c r="AP559" s="1"/>
      <c r="AQ559" s="1"/>
      <c r="AR559" s="1"/>
    </row>
    <row r="560" spans="1:44" ht="30" customHeight="1">
      <c r="A560" s="16"/>
      <c r="B560" s="16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"/>
      <c r="AN560" s="1"/>
      <c r="AO560" s="1"/>
      <c r="AP560" s="1"/>
      <c r="AQ560" s="1"/>
      <c r="AR560" s="1"/>
    </row>
    <row r="561" spans="1:44" ht="30" customHeight="1">
      <c r="A561" s="16"/>
      <c r="B561" s="16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"/>
      <c r="AN561" s="1"/>
      <c r="AO561" s="1"/>
      <c r="AP561" s="1"/>
      <c r="AQ561" s="1"/>
      <c r="AR561" s="1"/>
    </row>
    <row r="562" spans="1:44" ht="30" customHeight="1">
      <c r="A562" s="16"/>
      <c r="B562" s="16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"/>
      <c r="AN562" s="1"/>
      <c r="AO562" s="1"/>
      <c r="AP562" s="1"/>
      <c r="AQ562" s="1"/>
      <c r="AR562" s="1"/>
    </row>
    <row r="563" spans="1:44" ht="30" customHeight="1">
      <c r="A563" s="16"/>
      <c r="B563" s="16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"/>
      <c r="AN563" s="1"/>
      <c r="AO563" s="1"/>
      <c r="AP563" s="1"/>
      <c r="AQ563" s="1"/>
      <c r="AR563" s="1"/>
    </row>
    <row r="564" spans="1:44" ht="30" customHeight="1">
      <c r="A564" s="16"/>
      <c r="B564" s="16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"/>
      <c r="AN564" s="1"/>
      <c r="AO564" s="1"/>
      <c r="AP564" s="1"/>
      <c r="AQ564" s="1"/>
      <c r="AR564" s="1"/>
    </row>
    <row r="565" spans="1:44" ht="30" customHeight="1">
      <c r="A565" s="16"/>
      <c r="B565" s="16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"/>
      <c r="AN565" s="1"/>
      <c r="AO565" s="1"/>
      <c r="AP565" s="1"/>
      <c r="AQ565" s="1"/>
      <c r="AR565" s="1"/>
    </row>
    <row r="566" spans="1:44" ht="30" customHeight="1">
      <c r="A566" s="16"/>
      <c r="B566" s="16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"/>
      <c r="AN566" s="1"/>
      <c r="AO566" s="1"/>
      <c r="AP566" s="1"/>
      <c r="AQ566" s="1"/>
      <c r="AR566" s="1"/>
    </row>
    <row r="567" spans="1:44" ht="30" customHeight="1">
      <c r="A567" s="16"/>
      <c r="B567" s="16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"/>
      <c r="AN567" s="1"/>
      <c r="AO567" s="1"/>
      <c r="AP567" s="1"/>
      <c r="AQ567" s="1"/>
      <c r="AR567" s="1"/>
    </row>
    <row r="568" spans="1:44" ht="30" customHeight="1">
      <c r="A568" s="16"/>
      <c r="B568" s="16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"/>
      <c r="AN568" s="1"/>
      <c r="AO568" s="1"/>
      <c r="AP568" s="1"/>
      <c r="AQ568" s="1"/>
      <c r="AR568" s="1"/>
    </row>
    <row r="569" spans="1:44" ht="30" customHeight="1">
      <c r="A569" s="16"/>
      <c r="B569" s="16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"/>
      <c r="AN569" s="1"/>
      <c r="AO569" s="1"/>
      <c r="AP569" s="1"/>
      <c r="AQ569" s="1"/>
      <c r="AR569" s="1"/>
    </row>
    <row r="570" spans="1:44" ht="30" customHeight="1">
      <c r="A570" s="16"/>
      <c r="B570" s="16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"/>
      <c r="AN570" s="1"/>
      <c r="AO570" s="1"/>
      <c r="AP570" s="1"/>
      <c r="AQ570" s="1"/>
      <c r="AR570" s="1"/>
    </row>
    <row r="571" spans="1:44" ht="30" customHeight="1">
      <c r="A571" s="16"/>
      <c r="B571" s="16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"/>
      <c r="AN571" s="1"/>
      <c r="AO571" s="1"/>
      <c r="AP571" s="1"/>
      <c r="AQ571" s="1"/>
      <c r="AR571" s="1"/>
    </row>
    <row r="572" spans="1:44" ht="30" customHeight="1">
      <c r="A572" s="16"/>
      <c r="B572" s="16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"/>
      <c r="AN572" s="1"/>
      <c r="AO572" s="1"/>
      <c r="AP572" s="1"/>
      <c r="AQ572" s="1"/>
      <c r="AR572" s="1"/>
    </row>
    <row r="573" spans="1:44" ht="30" customHeight="1">
      <c r="A573" s="16"/>
      <c r="B573" s="16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"/>
      <c r="AN573" s="1"/>
      <c r="AO573" s="1"/>
      <c r="AP573" s="1"/>
      <c r="AQ573" s="1"/>
      <c r="AR573" s="1"/>
    </row>
    <row r="574" spans="1:44" ht="30" customHeight="1">
      <c r="A574" s="16"/>
      <c r="B574" s="16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"/>
      <c r="AN574" s="1"/>
      <c r="AO574" s="1"/>
      <c r="AP574" s="1"/>
      <c r="AQ574" s="1"/>
      <c r="AR574" s="1"/>
    </row>
    <row r="575" spans="1:44" ht="30" customHeight="1">
      <c r="A575" s="16"/>
      <c r="B575" s="16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"/>
      <c r="AN575" s="1"/>
      <c r="AO575" s="1"/>
      <c r="AP575" s="1"/>
      <c r="AQ575" s="1"/>
      <c r="AR575" s="1"/>
    </row>
    <row r="576" spans="1:44" ht="30" customHeight="1">
      <c r="A576" s="16"/>
      <c r="B576" s="16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"/>
      <c r="AN576" s="1"/>
      <c r="AO576" s="1"/>
      <c r="AP576" s="1"/>
      <c r="AQ576" s="1"/>
      <c r="AR576" s="1"/>
    </row>
    <row r="577" spans="1:44" ht="30" customHeight="1">
      <c r="A577" s="16"/>
      <c r="B577" s="16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"/>
      <c r="AN577" s="1"/>
      <c r="AO577" s="1"/>
      <c r="AP577" s="1"/>
      <c r="AQ577" s="1"/>
      <c r="AR577" s="1"/>
    </row>
    <row r="578" spans="1:44" ht="30" customHeight="1">
      <c r="A578" s="16"/>
      <c r="B578" s="16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"/>
      <c r="AN578" s="1"/>
      <c r="AO578" s="1"/>
      <c r="AP578" s="1"/>
      <c r="AQ578" s="1"/>
      <c r="AR578" s="1"/>
    </row>
    <row r="579" spans="1:44" ht="30" customHeight="1">
      <c r="A579" s="16"/>
      <c r="B579" s="16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"/>
      <c r="AN579" s="1"/>
      <c r="AO579" s="1"/>
      <c r="AP579" s="1"/>
      <c r="AQ579" s="1"/>
      <c r="AR579" s="1"/>
    </row>
    <row r="580" spans="1:44" ht="30" customHeight="1">
      <c r="A580" s="16"/>
      <c r="B580" s="16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"/>
      <c r="AN580" s="1"/>
      <c r="AO580" s="1"/>
      <c r="AP580" s="1"/>
      <c r="AQ580" s="1"/>
      <c r="AR580" s="1"/>
    </row>
    <row r="581" spans="1:44" ht="30" customHeight="1">
      <c r="A581" s="16"/>
      <c r="B581" s="16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"/>
      <c r="AN581" s="1"/>
      <c r="AO581" s="1"/>
      <c r="AP581" s="1"/>
      <c r="AQ581" s="1"/>
      <c r="AR581" s="1"/>
    </row>
    <row r="582" spans="1:44" ht="30" customHeight="1">
      <c r="A582" s="16"/>
      <c r="B582" s="16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"/>
      <c r="AN582" s="1"/>
      <c r="AO582" s="1"/>
      <c r="AP582" s="1"/>
      <c r="AQ582" s="1"/>
      <c r="AR582" s="1"/>
    </row>
    <row r="583" spans="1:44" ht="30" customHeight="1">
      <c r="A583" s="16"/>
      <c r="B583" s="16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"/>
      <c r="AN583" s="1"/>
      <c r="AO583" s="1"/>
      <c r="AP583" s="1"/>
      <c r="AQ583" s="1"/>
      <c r="AR583" s="1"/>
    </row>
    <row r="584" spans="1:44" ht="30" customHeight="1">
      <c r="A584" s="16"/>
      <c r="B584" s="16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"/>
      <c r="AN584" s="1"/>
      <c r="AO584" s="1"/>
      <c r="AP584" s="1"/>
      <c r="AQ584" s="1"/>
      <c r="AR584" s="1"/>
    </row>
    <row r="585" spans="1:44" ht="30" customHeight="1">
      <c r="A585" s="16"/>
      <c r="B585" s="16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"/>
      <c r="AN585" s="1"/>
      <c r="AO585" s="1"/>
      <c r="AP585" s="1"/>
      <c r="AQ585" s="1"/>
      <c r="AR585" s="1"/>
    </row>
    <row r="586" spans="1:44" ht="30" customHeight="1">
      <c r="A586" s="16"/>
      <c r="B586" s="16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"/>
      <c r="AN586" s="1"/>
      <c r="AO586" s="1"/>
      <c r="AP586" s="1"/>
      <c r="AQ586" s="1"/>
      <c r="AR586" s="1"/>
    </row>
    <row r="587" spans="1:44" ht="30" customHeight="1">
      <c r="A587" s="16"/>
      <c r="B587" s="16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"/>
      <c r="AN587" s="1"/>
      <c r="AO587" s="1"/>
      <c r="AP587" s="1"/>
      <c r="AQ587" s="1"/>
      <c r="AR587" s="1"/>
    </row>
    <row r="588" spans="1:44" ht="30" customHeight="1">
      <c r="A588" s="16"/>
      <c r="B588" s="16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"/>
      <c r="AN588" s="1"/>
      <c r="AO588" s="1"/>
      <c r="AP588" s="1"/>
      <c r="AQ588" s="1"/>
      <c r="AR588" s="1"/>
    </row>
    <row r="589" spans="1:44" ht="30" customHeight="1">
      <c r="A589" s="16"/>
      <c r="B589" s="16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"/>
      <c r="AN589" s="1"/>
      <c r="AO589" s="1"/>
      <c r="AP589" s="1"/>
      <c r="AQ589" s="1"/>
      <c r="AR589" s="1"/>
    </row>
    <row r="590" spans="1:44" ht="30" customHeight="1">
      <c r="A590" s="1"/>
      <c r="B590" s="16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"/>
      <c r="AN590" s="1"/>
      <c r="AO590" s="1"/>
      <c r="AP590" s="1"/>
      <c r="AQ590" s="1"/>
      <c r="AR590" s="1"/>
    </row>
    <row r="591" spans="1:44" ht="30" customHeight="1">
      <c r="A591" s="1"/>
      <c r="B591" s="16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"/>
      <c r="AN591" s="1"/>
      <c r="AO591" s="1"/>
      <c r="AP591" s="1"/>
      <c r="AQ591" s="1"/>
      <c r="AR591" s="1"/>
    </row>
    <row r="592" spans="1:44" ht="30" customHeight="1">
      <c r="A592" s="1"/>
      <c r="B592" s="16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"/>
      <c r="AN592" s="1"/>
      <c r="AO592" s="1"/>
      <c r="AP592" s="1"/>
      <c r="AQ592" s="1"/>
      <c r="AR592" s="1"/>
    </row>
    <row r="593" spans="1:44" ht="30" customHeight="1">
      <c r="A593" s="1"/>
      <c r="B593" s="16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"/>
      <c r="AN593" s="1"/>
      <c r="AO593" s="1"/>
      <c r="AP593" s="1"/>
      <c r="AQ593" s="1"/>
      <c r="AR593" s="1"/>
    </row>
    <row r="594" spans="1:44" ht="30" customHeight="1">
      <c r="A594" s="1"/>
      <c r="B594" s="16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"/>
      <c r="AN594" s="1"/>
      <c r="AO594" s="1"/>
      <c r="AP594" s="1"/>
      <c r="AQ594" s="1"/>
      <c r="AR594" s="1"/>
    </row>
    <row r="595" spans="1:44" ht="30" customHeight="1">
      <c r="A595" s="1"/>
      <c r="B595" s="16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"/>
      <c r="AN595" s="1"/>
      <c r="AO595" s="1"/>
      <c r="AP595" s="1"/>
      <c r="AQ595" s="1"/>
      <c r="AR595" s="1"/>
    </row>
    <row r="596" spans="1:4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</row>
    <row r="597" spans="1:4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</row>
    <row r="598" spans="1:4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</row>
    <row r="599" spans="1:4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</row>
    <row r="600" spans="1:4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</row>
    <row r="601" spans="1:4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</row>
    <row r="602" spans="1:4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</row>
    <row r="603" spans="1:4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</row>
    <row r="604" spans="1:4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</row>
    <row r="605" spans="1:4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</row>
    <row r="606" spans="1:4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</row>
    <row r="607" spans="1:4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</row>
    <row r="608" spans="1:4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</row>
    <row r="609" spans="1:4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</row>
    <row r="610" spans="1:4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</row>
    <row r="611" spans="1:4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</row>
    <row r="612" spans="1:4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</row>
    <row r="613" spans="1:4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</row>
    <row r="614" spans="1:4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</row>
    <row r="615" spans="1:4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</row>
    <row r="616" spans="1:4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</row>
    <row r="617" spans="1:4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</row>
    <row r="618" spans="1:4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</row>
    <row r="619" spans="1:4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</row>
    <row r="620" spans="1:4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</row>
    <row r="621" spans="1:4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</row>
    <row r="622" spans="1:4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</row>
    <row r="623" spans="1:4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</row>
    <row r="624" spans="1:4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</row>
    <row r="625" spans="1:4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</row>
    <row r="626" spans="1:4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</row>
    <row r="627" spans="1:4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</row>
    <row r="628" spans="1:4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</row>
    <row r="629" spans="1:4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</row>
    <row r="630" spans="1:4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</row>
    <row r="631" spans="1:4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</row>
    <row r="632" spans="1:4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</row>
    <row r="633" spans="1:4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</row>
    <row r="634" spans="1:4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</row>
    <row r="635" spans="1:4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</row>
    <row r="636" spans="1:4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</row>
    <row r="637" spans="1:4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</row>
    <row r="638" spans="1:4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</row>
    <row r="639" spans="1:4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</row>
    <row r="640" spans="1:4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</row>
    <row r="641" spans="1:4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</row>
    <row r="642" spans="1:4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</row>
    <row r="643" spans="1:4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</row>
    <row r="644" spans="1: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</row>
    <row r="645" spans="1:4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</row>
    <row r="646" spans="1:4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</row>
    <row r="647" spans="1:4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</row>
    <row r="648" spans="1:4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</row>
    <row r="649" spans="1:4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</row>
    <row r="650" spans="1:4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</row>
    <row r="651" spans="1:4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</row>
    <row r="652" spans="1:4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</row>
    <row r="653" spans="1:4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</row>
    <row r="654" spans="1:4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</row>
    <row r="655" spans="1:4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</row>
    <row r="656" spans="1:4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</row>
    <row r="657" spans="1:4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</row>
    <row r="658" spans="1:4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</row>
    <row r="659" spans="1:4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</row>
    <row r="660" spans="1:4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</row>
    <row r="661" spans="1:4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</row>
    <row r="662" spans="1:4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</row>
    <row r="663" spans="1:4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</row>
    <row r="664" spans="1:4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</row>
    <row r="665" spans="1:4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</row>
    <row r="666" spans="1:4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</row>
    <row r="667" spans="1:4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</row>
    <row r="668" spans="1:4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</row>
    <row r="669" spans="1:4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</row>
    <row r="670" spans="1:4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</row>
    <row r="671" spans="1:4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</row>
    <row r="672" spans="1:4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</row>
    <row r="673" spans="1:4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</row>
    <row r="674" spans="1:4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</row>
    <row r="675" spans="1:4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</row>
    <row r="676" spans="1:4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</row>
    <row r="677" spans="1:4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</row>
    <row r="678" spans="1:4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</row>
    <row r="679" spans="1:4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</row>
    <row r="680" spans="1:4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</row>
    <row r="681" spans="1:4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</row>
    <row r="682" spans="1:4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</row>
    <row r="683" spans="1:4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</row>
    <row r="684" spans="1:4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</row>
    <row r="685" spans="1:4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</row>
    <row r="686" spans="1:4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</row>
    <row r="687" spans="1:4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</row>
    <row r="688" spans="1:4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</row>
    <row r="689" spans="1:4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</row>
    <row r="690" spans="1:4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</row>
    <row r="691" spans="1:4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</row>
    <row r="692" spans="1:4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</row>
    <row r="693" spans="1:4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</row>
    <row r="694" spans="1:4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</row>
    <row r="695" spans="1:4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</row>
    <row r="696" spans="1:4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</row>
    <row r="697" spans="1:4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</row>
    <row r="698" spans="1:4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</row>
    <row r="699" spans="1:4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</row>
    <row r="700" spans="1:4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</row>
    <row r="701" spans="1:4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</row>
    <row r="702" spans="1:4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</row>
    <row r="703" spans="1:4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</row>
    <row r="704" spans="1:4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</row>
    <row r="705" spans="1:4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</row>
    <row r="706" spans="1:4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</row>
    <row r="707" spans="1:4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</row>
    <row r="708" spans="1:4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</row>
    <row r="709" spans="1:4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</row>
    <row r="710" spans="1:4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</row>
    <row r="711" spans="1:4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</row>
    <row r="712" spans="1:4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</row>
    <row r="713" spans="1:4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</row>
    <row r="714" spans="1:4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</row>
    <row r="715" spans="1:4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</row>
    <row r="716" spans="1:4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</row>
    <row r="717" spans="1:4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</row>
    <row r="718" spans="1:4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</row>
    <row r="719" spans="1:4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</row>
    <row r="720" spans="1:4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</row>
    <row r="721" spans="1:4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</row>
    <row r="722" spans="1:4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</row>
    <row r="723" spans="1:4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</row>
    <row r="724" spans="1:4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</row>
    <row r="725" spans="1:4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</row>
    <row r="726" spans="1:4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</row>
    <row r="727" spans="1:4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</row>
    <row r="728" spans="1:4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</row>
    <row r="729" spans="1:4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</row>
    <row r="730" spans="1:4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</row>
    <row r="731" spans="1:4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</row>
    <row r="732" spans="1:4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</row>
    <row r="733" spans="1:4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</row>
    <row r="734" spans="1:4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</row>
    <row r="735" spans="1:4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</row>
    <row r="736" spans="1:4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</row>
    <row r="737" spans="1:4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</row>
    <row r="738" spans="1:4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</row>
    <row r="739" spans="1:4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</row>
    <row r="740" spans="1:4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</row>
    <row r="741" spans="1:4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</row>
    <row r="742" spans="1:4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</row>
    <row r="743" spans="1:4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</row>
    <row r="744" spans="1: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</row>
    <row r="745" spans="1:4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</row>
    <row r="746" spans="1:4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</row>
    <row r="747" spans="1:4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</row>
    <row r="748" spans="1:4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</row>
    <row r="749" spans="1:4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</row>
    <row r="750" spans="1:4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</row>
    <row r="751" spans="1:4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</row>
    <row r="752" spans="1:4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</row>
    <row r="753" spans="1:4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</row>
    <row r="754" spans="1:4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</row>
    <row r="755" spans="1:4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</row>
    <row r="756" spans="1:4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</row>
    <row r="757" spans="1:4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</row>
    <row r="758" spans="1:4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</row>
    <row r="759" spans="1:4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</row>
    <row r="760" spans="1:4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</row>
    <row r="761" spans="1:4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</row>
    <row r="762" spans="1:4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</row>
    <row r="763" spans="1:4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</row>
    <row r="764" spans="1:4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</row>
    <row r="765" spans="1:4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</row>
    <row r="766" spans="1:4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</row>
    <row r="767" spans="1:4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</row>
    <row r="768" spans="1:4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</row>
    <row r="769" spans="1:4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</row>
    <row r="770" spans="1:4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</row>
    <row r="771" spans="1:4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</row>
    <row r="772" spans="1:4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</row>
    <row r="773" spans="1:4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</row>
    <row r="774" spans="1:4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</row>
    <row r="775" spans="1:4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</row>
    <row r="776" spans="1:4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</row>
    <row r="777" spans="1:4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</row>
    <row r="778" spans="1:4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</row>
    <row r="779" spans="1:4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</row>
    <row r="780" spans="1:4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</row>
    <row r="781" spans="1:4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</row>
    <row r="782" spans="1:4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</row>
    <row r="783" spans="1:4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</row>
    <row r="784" spans="1:4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</row>
    <row r="785" spans="1:4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</row>
    <row r="786" spans="1:4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</row>
    <row r="787" spans="1:4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</row>
    <row r="788" spans="1:4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</row>
    <row r="789" spans="1:4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</row>
    <row r="790" spans="1:4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</row>
    <row r="791" spans="1:4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</row>
    <row r="792" spans="1:4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</row>
    <row r="793" spans="1:4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</row>
    <row r="794" spans="1:4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</row>
    <row r="795" spans="1:4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</row>
    <row r="796" spans="1:4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</row>
    <row r="797" spans="1:4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</row>
    <row r="798" spans="1:4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</row>
    <row r="799" spans="1:4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</row>
    <row r="800" spans="1:4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</row>
    <row r="801" spans="1:4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</row>
    <row r="802" spans="1:4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</row>
    <row r="803" spans="1:4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</row>
    <row r="804" spans="1:4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</row>
    <row r="805" spans="1:4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</row>
    <row r="806" spans="1:4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</row>
    <row r="807" spans="1:4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</row>
    <row r="808" spans="1:4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</row>
    <row r="809" spans="1:4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</row>
    <row r="810" spans="1:4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</row>
    <row r="811" spans="1:4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</row>
    <row r="812" spans="1:4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</row>
    <row r="813" spans="1:4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</row>
    <row r="814" spans="1:4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</row>
    <row r="815" spans="1:4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</row>
    <row r="816" spans="1:4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</row>
    <row r="817" spans="1:4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</row>
    <row r="818" spans="1:4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</row>
    <row r="819" spans="1:4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</row>
    <row r="820" spans="1:4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</row>
    <row r="821" spans="1:4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</row>
    <row r="822" spans="1:4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</row>
    <row r="823" spans="1:4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</row>
    <row r="824" spans="1:4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</row>
    <row r="825" spans="1:4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</row>
    <row r="826" spans="1:4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</row>
    <row r="827" spans="1:4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</row>
    <row r="828" spans="1:4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</row>
    <row r="829" spans="1:4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</row>
    <row r="830" spans="1:4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</row>
    <row r="831" spans="1:4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</row>
    <row r="832" spans="1:4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</row>
    <row r="833" spans="1:4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</row>
    <row r="834" spans="1:4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</row>
    <row r="835" spans="1:4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</row>
    <row r="836" spans="1:4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</row>
    <row r="837" spans="1:4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</row>
    <row r="838" spans="1:4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</row>
    <row r="839" spans="1:4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</row>
    <row r="840" spans="1:4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</row>
    <row r="841" spans="1:4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</row>
    <row r="842" spans="1:4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</row>
    <row r="843" spans="1:4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</row>
    <row r="844" spans="1: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</row>
    <row r="845" spans="1:4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</row>
    <row r="846" spans="1:4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</row>
    <row r="847" spans="1:4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</row>
    <row r="848" spans="1:4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</row>
    <row r="849" spans="1:4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</row>
    <row r="850" spans="1:4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</row>
    <row r="851" spans="1:4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</row>
    <row r="852" spans="1:4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</row>
    <row r="853" spans="1:4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</row>
    <row r="854" spans="1:4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</row>
    <row r="855" spans="1:4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</row>
    <row r="856" spans="1:4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</row>
    <row r="857" spans="1:4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</row>
    <row r="858" spans="1:4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</row>
    <row r="859" spans="1:4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</row>
    <row r="860" spans="1:4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</row>
    <row r="861" spans="1:4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</row>
    <row r="862" spans="1:4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</row>
    <row r="863" spans="1:4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</row>
    <row r="864" spans="1:4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</row>
    <row r="865" spans="1:4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</row>
    <row r="866" spans="1:4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</row>
    <row r="867" spans="1:4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</row>
    <row r="868" spans="1:4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</row>
    <row r="869" spans="1:4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</row>
    <row r="870" spans="1:4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</row>
    <row r="871" spans="1:4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</row>
    <row r="872" spans="1:4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</row>
    <row r="873" spans="1:4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</row>
    <row r="874" spans="1:4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</row>
    <row r="875" spans="1:4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</row>
    <row r="876" spans="1:4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</row>
    <row r="877" spans="1:4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</row>
    <row r="878" spans="1:4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</row>
    <row r="879" spans="1:4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</row>
    <row r="880" spans="1:4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</row>
    <row r="881" spans="1:4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</row>
    <row r="882" spans="1:4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</row>
    <row r="883" spans="1:4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</row>
    <row r="884" spans="1:4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</row>
    <row r="885" spans="1:4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</row>
    <row r="886" spans="1:4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</row>
    <row r="887" spans="1:4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</row>
    <row r="888" spans="1:4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</row>
    <row r="889" spans="1:4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</row>
    <row r="890" spans="1:4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</row>
    <row r="891" spans="1:4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</row>
    <row r="892" spans="1:4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</row>
    <row r="893" spans="1:4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</row>
    <row r="894" spans="1:4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</row>
    <row r="895" spans="1:4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</row>
    <row r="896" spans="1:4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</row>
    <row r="897" spans="1:4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</row>
    <row r="898" spans="1:4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</row>
    <row r="899" spans="1:4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</row>
    <row r="900" spans="1:4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</row>
    <row r="901" spans="1:4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</row>
    <row r="902" spans="1:4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</row>
    <row r="903" spans="1:4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</row>
    <row r="904" spans="1:4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</row>
    <row r="905" spans="1:4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</row>
    <row r="906" spans="1:4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</row>
    <row r="907" spans="1:4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</row>
    <row r="908" spans="1:4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</row>
    <row r="909" spans="1:4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</row>
    <row r="910" spans="1:4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</row>
    <row r="911" spans="1:4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</row>
    <row r="912" spans="1:4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</row>
    <row r="913" spans="1:4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</row>
    <row r="914" spans="1:4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</row>
    <row r="915" spans="1:4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</row>
    <row r="916" spans="1:4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</row>
    <row r="917" spans="1:4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</row>
    <row r="918" spans="1:4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</row>
    <row r="919" spans="1:4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</row>
    <row r="920" spans="1:4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</row>
    <row r="921" spans="1:4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</row>
    <row r="922" spans="1:4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</row>
    <row r="923" spans="1:4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</row>
    <row r="924" spans="1:4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</row>
    <row r="925" spans="1:4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</row>
    <row r="926" spans="1:4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</row>
    <row r="927" spans="1:4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</row>
    <row r="928" spans="1:4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</row>
    <row r="929" spans="1:4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</row>
    <row r="930" spans="1:4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</row>
    <row r="931" spans="1:4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</row>
    <row r="932" spans="1:4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</row>
    <row r="933" spans="1:4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</row>
    <row r="934" spans="1:4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</row>
    <row r="935" spans="1:4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</row>
    <row r="936" spans="1:4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</row>
    <row r="937" spans="1:4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</row>
    <row r="938" spans="1:4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</row>
    <row r="939" spans="1:4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</row>
    <row r="940" spans="1:4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</row>
    <row r="941" spans="1:4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</row>
    <row r="942" spans="1:4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</row>
    <row r="943" spans="1:4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</row>
    <row r="944" spans="1: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</row>
    <row r="945" spans="1:4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</row>
    <row r="946" spans="1:4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</row>
    <row r="947" spans="1:4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</row>
    <row r="948" spans="1:4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</row>
    <row r="949" spans="1:4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</row>
    <row r="950" spans="1:4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</row>
    <row r="951" spans="1:4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</row>
    <row r="952" spans="1:4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</row>
    <row r="953" spans="1:4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</row>
    <row r="954" spans="1:4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</row>
    <row r="955" spans="1:4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</row>
    <row r="956" spans="1:4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</row>
    <row r="957" spans="1:4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</row>
    <row r="958" spans="1:4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</row>
    <row r="959" spans="1:4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</row>
    <row r="960" spans="1:4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</row>
    <row r="961" spans="1:4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</row>
    <row r="962" spans="1:4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</row>
    <row r="963" spans="1:4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</row>
    <row r="964" spans="1:4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</row>
    <row r="965" spans="1:4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</row>
    <row r="966" spans="1:4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</row>
    <row r="967" spans="1:4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</row>
    <row r="968" spans="1:4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</row>
    <row r="969" spans="1:4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</row>
    <row r="970" spans="1:4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</row>
    <row r="971" spans="1:4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</row>
    <row r="972" spans="1:4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</row>
    <row r="973" spans="1:4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</row>
    <row r="974" spans="1:4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</row>
    <row r="975" spans="1:4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</row>
    <row r="976" spans="1:4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</row>
    <row r="977" spans="1:4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</row>
    <row r="978" spans="1:44" ht="15.75" customHeight="1">
      <c r="A978" s="1"/>
      <c r="B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</row>
    <row r="979" spans="1:44" ht="15.75" customHeight="1">
      <c r="A979" s="1"/>
      <c r="B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</row>
    <row r="980" spans="1:44" ht="15.75" customHeight="1">
      <c r="A980" s="1"/>
      <c r="B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</row>
    <row r="981" spans="1:44" ht="15.75" customHeight="1">
      <c r="A981" s="1"/>
      <c r="B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</row>
    <row r="982" spans="1:44" ht="15.75" customHeight="1">
      <c r="A982" s="1"/>
      <c r="B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</row>
    <row r="983" spans="1:44" ht="15.75" customHeight="1">
      <c r="A983" s="1"/>
      <c r="B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</row>
    <row r="984" spans="1:44" ht="15.75" customHeight="1">
      <c r="A984" s="1"/>
      <c r="B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</row>
    <row r="985" spans="1:44" ht="15.75" customHeight="1">
      <c r="A985" s="1"/>
      <c r="B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</row>
    <row r="986" spans="1:44" ht="15.75" customHeight="1">
      <c r="A986" s="1"/>
      <c r="B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</row>
    <row r="987" spans="1:44" ht="15.75" customHeight="1">
      <c r="A987" s="1"/>
      <c r="B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</row>
    <row r="988" spans="1:44" ht="15.75" customHeight="1">
      <c r="A988" s="1"/>
      <c r="B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</row>
    <row r="989" spans="1:44" ht="15.75" customHeight="1">
      <c r="A989" s="1"/>
      <c r="B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</row>
    <row r="990" spans="1:44" ht="15.75" customHeight="1">
      <c r="A990" s="1"/>
      <c r="B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</row>
    <row r="991" spans="1:44" ht="15.75" customHeight="1">
      <c r="A991" s="1"/>
      <c r="B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</row>
    <row r="992" spans="1:44" ht="15.75" customHeight="1">
      <c r="A992" s="1"/>
      <c r="B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</row>
    <row r="993" spans="1:44" ht="15.75" customHeight="1">
      <c r="A993" s="1"/>
      <c r="B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</row>
    <row r="994" spans="1:44" ht="15.75" customHeight="1">
      <c r="A994" s="1"/>
      <c r="B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</row>
    <row r="995" spans="1:44" ht="15.75" customHeight="1">
      <c r="A995" s="1"/>
      <c r="B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</row>
    <row r="996" spans="1:44" ht="15.75" customHeight="1">
      <c r="A996" s="1"/>
      <c r="B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</row>
    <row r="997" spans="1:44" ht="15.75" customHeight="1">
      <c r="A997" s="1"/>
      <c r="B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</row>
    <row r="998" spans="1:44" ht="15.75" customHeight="1">
      <c r="A998" s="1"/>
      <c r="B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</row>
    <row r="999" spans="1:44" ht="15.75" customHeight="1">
      <c r="A999" s="1"/>
      <c r="B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</row>
    <row r="1000" spans="1:44" ht="15.75" customHeight="1">
      <c r="A1000" s="1"/>
      <c r="B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</row>
    <row r="1001" spans="1:44" ht="15.75" customHeight="1">
      <c r="A1001" s="1"/>
      <c r="B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</row>
    <row r="1002" spans="1:44" ht="15.75" customHeight="1">
      <c r="A1002" s="1"/>
      <c r="B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</row>
    <row r="1003" spans="1:44" ht="15.75" customHeight="1">
      <c r="A1003" s="1"/>
      <c r="B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</row>
    <row r="1004" spans="1:44" ht="15.75" customHeight="1">
      <c r="A1004" s="1"/>
      <c r="B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</row>
    <row r="1005" spans="1:44" ht="15.75" customHeight="1">
      <c r="A1005" s="1"/>
      <c r="B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</row>
    <row r="1006" spans="1:44" ht="15.75" customHeight="1">
      <c r="A1006" s="1"/>
      <c r="B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</row>
    <row r="1007" spans="1:44" ht="15.75" customHeight="1">
      <c r="A1007" s="1"/>
      <c r="B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</row>
    <row r="1008" spans="1:44" ht="15.75" customHeight="1">
      <c r="A1008" s="1"/>
      <c r="B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</row>
    <row r="1009" spans="1:44" ht="15.75" customHeight="1">
      <c r="A1009" s="1"/>
      <c r="B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</row>
    <row r="1010" spans="1:44" ht="15.75" customHeight="1">
      <c r="A1010" s="1"/>
      <c r="B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</row>
    <row r="1011" spans="1:44" ht="15.75" customHeight="1">
      <c r="A1011" s="1"/>
      <c r="B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</row>
    <row r="1012" spans="1:44" ht="15.75" customHeight="1">
      <c r="A1012" s="1"/>
      <c r="B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</row>
    <row r="1013" spans="1:44" ht="15.75" customHeight="1">
      <c r="A1013" s="1"/>
      <c r="B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</row>
    <row r="1014" spans="1:44" ht="15.75" customHeight="1">
      <c r="A1014" s="1"/>
      <c r="B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</row>
    <row r="1015" spans="1:44" ht="15.75" customHeight="1">
      <c r="A1015" s="1"/>
      <c r="B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</row>
    <row r="1016" spans="1:44" ht="15.75" customHeight="1">
      <c r="A1016" s="1"/>
      <c r="B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</row>
    <row r="1017" spans="1:44" ht="15.75" customHeight="1">
      <c r="A1017" s="1"/>
      <c r="B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</row>
    <row r="1018" spans="1:44" ht="15.75" customHeight="1">
      <c r="A1018" s="1"/>
      <c r="B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</row>
    <row r="1019" spans="1:44" ht="15.75" customHeight="1">
      <c r="A1019" s="1"/>
      <c r="B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</row>
    <row r="1020" spans="1:44" ht="15.75" customHeight="1">
      <c r="A1020" s="1"/>
      <c r="B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</row>
    <row r="1021" spans="1:44" ht="15.75" customHeight="1">
      <c r="A1021" s="1"/>
      <c r="B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</row>
    <row r="1022" spans="1:44" ht="15.75" customHeight="1">
      <c r="A1022" s="1"/>
      <c r="B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</row>
    <row r="1023" spans="1:44" ht="15.75" customHeight="1">
      <c r="A1023" s="1"/>
      <c r="B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</row>
    <row r="1024" spans="1:44" ht="15.75" customHeight="1">
      <c r="A1024" s="1"/>
      <c r="B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</row>
    <row r="1025" spans="1:44" ht="15.75" customHeight="1">
      <c r="A1025" s="1"/>
      <c r="B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</row>
    <row r="1026" spans="1:44" ht="15.75" customHeight="1">
      <c r="A1026" s="1"/>
      <c r="B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</row>
    <row r="1027" spans="1:44" ht="15.75" customHeight="1">
      <c r="A1027" s="1"/>
      <c r="B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</row>
    <row r="1028" spans="1:44" ht="15.75" customHeight="1">
      <c r="A1028" s="1"/>
      <c r="B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</row>
    <row r="1029" spans="1:44" ht="15.75" customHeight="1">
      <c r="A1029" s="1"/>
      <c r="B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</row>
    <row r="1030" spans="1:44" ht="15.75" customHeight="1">
      <c r="A1030" s="1"/>
      <c r="B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</row>
    <row r="1031" spans="1:44" ht="15.75" customHeight="1">
      <c r="A1031" s="1"/>
      <c r="B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</row>
    <row r="1032" spans="1:44" ht="15.75" customHeight="1">
      <c r="A1032" s="1"/>
      <c r="B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</row>
    <row r="1033" spans="1:44" ht="15.75" customHeight="1">
      <c r="A1033" s="1"/>
      <c r="B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</row>
    <row r="1034" spans="1:44" ht="15.75" customHeight="1">
      <c r="A1034" s="1"/>
      <c r="B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</row>
    <row r="1035" spans="1:44" ht="15.75" customHeight="1">
      <c r="A1035" s="1"/>
      <c r="B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</row>
    <row r="1036" spans="1:44" ht="15.75" customHeight="1">
      <c r="A1036" s="1"/>
      <c r="B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</row>
    <row r="1037" spans="1:44" ht="15.75" customHeight="1">
      <c r="A1037" s="1"/>
      <c r="B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</row>
    <row r="1038" spans="1:44" ht="15.75" customHeight="1">
      <c r="A1038" s="1"/>
      <c r="B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</row>
    <row r="1039" spans="1:44" ht="15.75" customHeight="1">
      <c r="A1039" s="1"/>
      <c r="B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</row>
    <row r="1040" spans="1:44" ht="15.75" customHeight="1">
      <c r="A1040" s="1"/>
      <c r="B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</row>
    <row r="1041" spans="1:44" ht="15.75" customHeight="1">
      <c r="A1041" s="1"/>
      <c r="B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</row>
    <row r="1042" spans="1:44" ht="15.75" customHeight="1">
      <c r="A1042" s="1"/>
      <c r="B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</row>
    <row r="1043" spans="1:44" ht="15.75" customHeight="1">
      <c r="A1043" s="1"/>
      <c r="B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</row>
    <row r="1044" spans="1:44" ht="15.75" customHeight="1">
      <c r="A1044" s="1"/>
      <c r="B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</row>
    <row r="1045" spans="1:44" ht="15.75" customHeight="1">
      <c r="A1045" s="1"/>
      <c r="B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</row>
    <row r="1046" spans="1:44" ht="15.75" customHeight="1">
      <c r="A1046" s="1"/>
      <c r="B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</row>
    <row r="1047" spans="1:44" ht="15.75" customHeight="1">
      <c r="B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</row>
    <row r="1048" spans="1:44" ht="15.75" customHeight="1">
      <c r="B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</row>
    <row r="1049" spans="1:44" ht="15.75" customHeight="1">
      <c r="B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</row>
    <row r="1050" spans="1:44" ht="15.75" customHeight="1">
      <c r="B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</row>
    <row r="1051" spans="1:44" ht="15.75" customHeight="1">
      <c r="B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</row>
    <row r="1052" spans="1:44" ht="15.75" customHeight="1">
      <c r="B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</row>
  </sheetData>
  <mergeCells count="17">
    <mergeCell ref="D2:E2"/>
    <mergeCell ref="B367:B369"/>
    <mergeCell ref="C367:C369"/>
    <mergeCell ref="D367:D369"/>
    <mergeCell ref="E367:E369"/>
    <mergeCell ref="H367:K367"/>
    <mergeCell ref="L367:L368"/>
    <mergeCell ref="B382:B384"/>
    <mergeCell ref="C382:C384"/>
    <mergeCell ref="D382:D384"/>
    <mergeCell ref="E382:E384"/>
    <mergeCell ref="F382:F383"/>
    <mergeCell ref="G382:G383"/>
    <mergeCell ref="H382:K382"/>
    <mergeCell ref="L382:L383"/>
    <mergeCell ref="F367:F368"/>
    <mergeCell ref="G367:G368"/>
  </mergeCells>
  <pageMargins left="0.7" right="0.7" top="0.75" bottom="0.75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87"/>
  <sheetViews>
    <sheetView topLeftCell="A7" workbookViewId="0">
      <selection activeCell="E10" sqref="E10"/>
    </sheetView>
  </sheetViews>
  <sheetFormatPr defaultRowHeight="15"/>
  <cols>
    <col min="1" max="1" width="9.140625" style="433"/>
    <col min="2" max="2" width="8" style="433" customWidth="1"/>
    <col min="3" max="3" width="30" style="433" customWidth="1"/>
    <col min="4" max="4" width="30.7109375" style="433" customWidth="1"/>
    <col min="5" max="5" width="14.28515625" style="433" customWidth="1"/>
    <col min="6" max="6" width="11.5703125" style="433" bestFit="1" customWidth="1"/>
    <col min="7" max="16384" width="9.140625" style="433"/>
  </cols>
  <sheetData>
    <row r="1" spans="1:28" ht="15.75" thickBot="1"/>
    <row r="2" spans="1:28" ht="15.75" thickBot="1">
      <c r="A2" s="434" t="s">
        <v>24</v>
      </c>
      <c r="B2" s="435" t="s">
        <v>1597</v>
      </c>
      <c r="C2" s="436"/>
      <c r="D2" s="436"/>
    </row>
    <row r="3" spans="1:28" ht="15.75" thickBot="1">
      <c r="B3" s="437" t="s">
        <v>10</v>
      </c>
      <c r="C3" s="438" t="s">
        <v>12</v>
      </c>
      <c r="D3" s="438" t="s">
        <v>549</v>
      </c>
    </row>
    <row r="4" spans="1:28" ht="39" thickBot="1">
      <c r="B4" s="439">
        <v>1</v>
      </c>
      <c r="C4" s="440" t="s">
        <v>559</v>
      </c>
      <c r="D4" s="441" t="s">
        <v>1598</v>
      </c>
    </row>
    <row r="5" spans="1:28" ht="15.75" thickBot="1">
      <c r="B5" s="439">
        <v>2</v>
      </c>
      <c r="C5" s="440" t="s">
        <v>560</v>
      </c>
      <c r="D5" s="442">
        <v>39850540</v>
      </c>
    </row>
    <row r="6" spans="1:28" ht="15.75" thickBot="1">
      <c r="B6" s="439">
        <v>3</v>
      </c>
      <c r="C6" s="440" t="s">
        <v>561</v>
      </c>
      <c r="D6" s="442" t="s">
        <v>1442</v>
      </c>
    </row>
    <row r="7" spans="1:28" ht="39" thickBot="1">
      <c r="B7" s="439">
        <v>4</v>
      </c>
      <c r="C7" s="440" t="s">
        <v>14</v>
      </c>
      <c r="D7" s="442" t="s">
        <v>1673</v>
      </c>
    </row>
    <row r="8" spans="1:28" ht="15.75" thickBot="1">
      <c r="B8" s="439">
        <v>5</v>
      </c>
      <c r="C8" s="440" t="s">
        <v>563</v>
      </c>
      <c r="D8" s="443" t="s">
        <v>1599</v>
      </c>
    </row>
    <row r="9" spans="1:28" ht="15.75" thickBot="1">
      <c r="B9" s="439">
        <v>6</v>
      </c>
      <c r="C9" s="440" t="s">
        <v>18</v>
      </c>
      <c r="D9" s="442" t="s">
        <v>1600</v>
      </c>
    </row>
    <row r="10" spans="1:28" ht="36" customHeight="1" thickBot="1">
      <c r="B10" s="439">
        <v>7</v>
      </c>
      <c r="C10" s="440" t="s">
        <v>1601</v>
      </c>
      <c r="D10" s="444" t="s">
        <v>1600</v>
      </c>
    </row>
    <row r="11" spans="1:28">
      <c r="M11" s="657"/>
      <c r="N11" s="657"/>
      <c r="O11" s="657"/>
      <c r="P11" s="657"/>
      <c r="Q11" s="657"/>
      <c r="R11" s="657"/>
      <c r="S11" s="657"/>
      <c r="T11" s="657"/>
      <c r="U11" s="657"/>
      <c r="V11" s="657"/>
      <c r="W11" s="657"/>
      <c r="X11" s="657"/>
      <c r="Y11" s="657"/>
      <c r="Z11" s="657"/>
      <c r="AA11" s="657"/>
      <c r="AB11" s="657"/>
    </row>
    <row r="12" spans="1:28" ht="15.75" thickBot="1">
      <c r="M12" s="657"/>
      <c r="N12" s="657"/>
      <c r="O12" s="657"/>
      <c r="P12" s="657"/>
      <c r="Q12" s="657"/>
      <c r="R12" s="657"/>
      <c r="S12" s="657"/>
      <c r="T12" s="657"/>
      <c r="U12" s="657"/>
      <c r="V12" s="657"/>
      <c r="W12" s="657"/>
      <c r="X12" s="657"/>
      <c r="Y12" s="657"/>
      <c r="Z12" s="657"/>
      <c r="AA12" s="657"/>
      <c r="AB12" s="657"/>
    </row>
    <row r="13" spans="1:28" ht="15.75" thickBot="1">
      <c r="A13" s="434" t="s">
        <v>35</v>
      </c>
      <c r="B13" s="435" t="s">
        <v>676</v>
      </c>
      <c r="C13" s="445"/>
      <c r="D13" s="445"/>
      <c r="E13" s="445"/>
      <c r="F13" s="445"/>
      <c r="G13" s="445"/>
      <c r="H13" s="445"/>
      <c r="I13" s="445"/>
      <c r="J13" s="445"/>
      <c r="K13" s="445"/>
      <c r="M13" s="657"/>
      <c r="N13" s="657"/>
      <c r="O13" s="657"/>
      <c r="P13" s="657"/>
      <c r="Q13" s="657"/>
      <c r="R13" s="657"/>
      <c r="S13" s="657"/>
      <c r="T13" s="657"/>
      <c r="U13" s="657"/>
      <c r="V13" s="657"/>
      <c r="W13" s="657"/>
      <c r="X13" s="657"/>
      <c r="Y13" s="657"/>
      <c r="Z13" s="657"/>
      <c r="AA13" s="657"/>
      <c r="AB13" s="657"/>
    </row>
    <row r="14" spans="1:28" ht="15.75" thickBot="1">
      <c r="A14" s="446"/>
      <c r="B14" s="438" t="s">
        <v>10</v>
      </c>
      <c r="C14" s="438" t="s">
        <v>12</v>
      </c>
      <c r="D14" s="438" t="s">
        <v>26</v>
      </c>
      <c r="E14" s="438">
        <v>2017</v>
      </c>
      <c r="F14" s="438">
        <v>2018</v>
      </c>
      <c r="G14" s="438">
        <v>2019</v>
      </c>
      <c r="H14" s="438">
        <v>2020</v>
      </c>
      <c r="I14" s="438">
        <v>2021</v>
      </c>
      <c r="J14" s="438">
        <v>2022</v>
      </c>
      <c r="K14" s="438">
        <v>2023</v>
      </c>
      <c r="M14" s="657"/>
      <c r="N14" s="658"/>
      <c r="O14" s="658"/>
      <c r="P14" s="658"/>
      <c r="Q14" s="658"/>
      <c r="R14" s="658"/>
      <c r="S14" s="658"/>
      <c r="T14" s="658"/>
      <c r="U14" s="658"/>
      <c r="V14" s="658"/>
      <c r="W14" s="658"/>
      <c r="X14" s="658"/>
      <c r="Y14" s="658"/>
      <c r="Z14" s="658"/>
      <c r="AA14" s="658"/>
      <c r="AB14" s="657"/>
    </row>
    <row r="15" spans="1:28" ht="39" thickBot="1">
      <c r="A15" s="446"/>
      <c r="B15" s="452">
        <v>1</v>
      </c>
      <c r="C15" s="453" t="s">
        <v>1602</v>
      </c>
      <c r="D15" s="452" t="s">
        <v>267</v>
      </c>
      <c r="E15" s="452">
        <v>1750</v>
      </c>
      <c r="F15" s="452">
        <v>1831</v>
      </c>
      <c r="G15" s="452">
        <v>1622</v>
      </c>
      <c r="H15" s="452">
        <v>1455</v>
      </c>
      <c r="I15" s="452">
        <v>1498</v>
      </c>
      <c r="J15" s="452">
        <v>1109</v>
      </c>
      <c r="K15" s="452">
        <v>1283</v>
      </c>
      <c r="L15" s="454"/>
      <c r="M15" s="657"/>
      <c r="N15" s="555"/>
      <c r="O15" s="555"/>
      <c r="P15" s="555"/>
      <c r="Q15" s="555"/>
      <c r="R15" s="555"/>
      <c r="S15" s="555"/>
      <c r="T15" s="555"/>
      <c r="U15" s="659"/>
      <c r="V15" s="659"/>
      <c r="W15" s="659"/>
      <c r="X15" s="659"/>
      <c r="Y15" s="659"/>
      <c r="Z15" s="659"/>
      <c r="AA15" s="659"/>
      <c r="AB15" s="657"/>
    </row>
    <row r="16" spans="1:28" ht="39" thickBot="1">
      <c r="A16" s="446"/>
      <c r="B16" s="438">
        <v>2</v>
      </c>
      <c r="C16" s="450" t="s">
        <v>1603</v>
      </c>
      <c r="D16" s="438" t="s">
        <v>267</v>
      </c>
      <c r="E16" s="438">
        <v>1750</v>
      </c>
      <c r="F16" s="438">
        <v>1831</v>
      </c>
      <c r="G16" s="438">
        <v>1622</v>
      </c>
      <c r="H16" s="438">
        <v>1455</v>
      </c>
      <c r="I16" s="438">
        <v>1498</v>
      </c>
      <c r="J16" s="438">
        <v>1109</v>
      </c>
      <c r="K16" s="438">
        <v>1283</v>
      </c>
      <c r="M16" s="657"/>
      <c r="N16" s="657"/>
      <c r="O16" s="657"/>
      <c r="P16" s="657"/>
      <c r="Q16" s="657"/>
      <c r="R16" s="657"/>
      <c r="S16" s="657"/>
      <c r="T16" s="657"/>
      <c r="U16" s="657"/>
      <c r="V16" s="657"/>
      <c r="W16" s="657"/>
      <c r="X16" s="657"/>
      <c r="Y16" s="657"/>
      <c r="Z16" s="657"/>
      <c r="AA16" s="657"/>
      <c r="AB16" s="657"/>
    </row>
    <row r="17" spans="1:13" ht="39" thickBot="1">
      <c r="A17" s="446"/>
      <c r="B17" s="438">
        <v>3</v>
      </c>
      <c r="C17" s="450" t="s">
        <v>1604</v>
      </c>
      <c r="D17" s="438" t="s">
        <v>267</v>
      </c>
      <c r="E17" s="438"/>
      <c r="F17" s="438"/>
      <c r="G17" s="438"/>
      <c r="H17" s="438"/>
      <c r="I17" s="438"/>
      <c r="J17" s="438"/>
      <c r="K17" s="438"/>
    </row>
    <row r="18" spans="1:13" ht="51.75" thickBot="1">
      <c r="A18" s="446"/>
      <c r="B18" s="438">
        <v>4</v>
      </c>
      <c r="C18" s="450" t="s">
        <v>1605</v>
      </c>
      <c r="D18" s="438" t="s">
        <v>267</v>
      </c>
      <c r="E18" s="438"/>
      <c r="F18" s="438"/>
      <c r="G18" s="438"/>
      <c r="H18" s="447"/>
      <c r="I18" s="438"/>
      <c r="J18" s="438"/>
      <c r="K18" s="438"/>
    </row>
    <row r="19" spans="1:13" ht="26.25" thickBot="1">
      <c r="A19" s="446"/>
      <c r="B19" s="438">
        <v>5</v>
      </c>
      <c r="C19" s="450" t="s">
        <v>681</v>
      </c>
      <c r="D19" s="438" t="s">
        <v>682</v>
      </c>
      <c r="E19" s="438"/>
      <c r="F19" s="438"/>
      <c r="G19" s="438"/>
      <c r="H19" s="438"/>
      <c r="I19" s="438"/>
      <c r="J19" s="438"/>
      <c r="K19" s="438"/>
    </row>
    <row r="20" spans="1:13" ht="26.25" thickBot="1">
      <c r="A20" s="446"/>
      <c r="B20" s="438">
        <v>6</v>
      </c>
      <c r="C20" s="450" t="s">
        <v>683</v>
      </c>
      <c r="D20" s="438" t="s">
        <v>228</v>
      </c>
      <c r="E20" s="438"/>
      <c r="F20" s="438"/>
      <c r="G20" s="438"/>
      <c r="H20" s="438"/>
      <c r="I20" s="438"/>
      <c r="J20" s="438"/>
      <c r="K20" s="438"/>
    </row>
    <row r="21" spans="1:13" s="454" customFormat="1" ht="39" thickBot="1">
      <c r="A21" s="451"/>
      <c r="B21" s="452">
        <v>7</v>
      </c>
      <c r="C21" s="453" t="s">
        <v>684</v>
      </c>
      <c r="D21" s="452" t="s">
        <v>682</v>
      </c>
      <c r="E21" s="452"/>
      <c r="F21" s="452"/>
      <c r="G21" s="452"/>
      <c r="H21" s="452"/>
      <c r="I21" s="452"/>
      <c r="J21" s="452"/>
      <c r="K21" s="452"/>
    </row>
    <row r="22" spans="1:13" ht="26.25" thickBot="1">
      <c r="A22" s="446"/>
      <c r="B22" s="438">
        <v>8</v>
      </c>
      <c r="C22" s="450" t="s">
        <v>685</v>
      </c>
      <c r="D22" s="438" t="s">
        <v>267</v>
      </c>
      <c r="E22" s="438"/>
      <c r="F22" s="438"/>
      <c r="G22" s="438"/>
      <c r="H22" s="438"/>
      <c r="I22" s="438"/>
      <c r="J22" s="438"/>
      <c r="K22" s="438"/>
    </row>
    <row r="23" spans="1:13" ht="26.25" thickBot="1">
      <c r="A23" s="446"/>
      <c r="B23" s="438">
        <v>9</v>
      </c>
      <c r="C23" s="450" t="s">
        <v>686</v>
      </c>
      <c r="D23" s="438" t="s">
        <v>267</v>
      </c>
      <c r="E23" s="515">
        <v>0</v>
      </c>
      <c r="F23" s="515">
        <v>0</v>
      </c>
      <c r="G23" s="515">
        <v>0</v>
      </c>
      <c r="H23" s="515">
        <v>0</v>
      </c>
      <c r="I23" s="515">
        <v>0</v>
      </c>
      <c r="J23" s="515">
        <v>0</v>
      </c>
      <c r="K23" s="515">
        <v>0</v>
      </c>
    </row>
    <row r="24" spans="1:13" ht="51.75" thickBot="1">
      <c r="A24" s="446"/>
      <c r="B24" s="438">
        <v>10</v>
      </c>
      <c r="C24" s="450" t="s">
        <v>687</v>
      </c>
      <c r="D24" s="438" t="s">
        <v>267</v>
      </c>
      <c r="E24" s="515">
        <f>E15-E38</f>
        <v>1715</v>
      </c>
      <c r="F24" s="515">
        <f t="shared" ref="F24:K24" si="0">F15-F38</f>
        <v>1794.38</v>
      </c>
      <c r="G24" s="515">
        <f t="shared" si="0"/>
        <v>1589.56</v>
      </c>
      <c r="H24" s="515">
        <f t="shared" si="0"/>
        <v>1425.9</v>
      </c>
      <c r="I24" s="515">
        <f t="shared" si="0"/>
        <v>1468.04</v>
      </c>
      <c r="J24" s="515">
        <f t="shared" si="0"/>
        <v>1086.82</v>
      </c>
      <c r="K24" s="515">
        <f t="shared" si="0"/>
        <v>1257.3399999999999</v>
      </c>
    </row>
    <row r="25" spans="1:13" ht="15.75" thickBot="1">
      <c r="A25" s="446"/>
      <c r="B25" s="438">
        <v>11</v>
      </c>
      <c r="C25" s="450" t="s">
        <v>688</v>
      </c>
      <c r="D25" s="438" t="s">
        <v>267</v>
      </c>
      <c r="E25" s="517">
        <f>E24</f>
        <v>1715</v>
      </c>
      <c r="F25" s="517">
        <f t="shared" ref="F25:K25" si="1">F24</f>
        <v>1794.38</v>
      </c>
      <c r="G25" s="517">
        <f t="shared" si="1"/>
        <v>1589.56</v>
      </c>
      <c r="H25" s="517">
        <f t="shared" si="1"/>
        <v>1425.9</v>
      </c>
      <c r="I25" s="517">
        <f t="shared" si="1"/>
        <v>1468.04</v>
      </c>
      <c r="J25" s="517">
        <f t="shared" si="1"/>
        <v>1086.82</v>
      </c>
      <c r="K25" s="517">
        <f t="shared" si="1"/>
        <v>1257.3399999999999</v>
      </c>
    </row>
    <row r="26" spans="1:13" ht="15.75" thickBot="1">
      <c r="A26" s="456"/>
      <c r="B26" s="457" t="s">
        <v>689</v>
      </c>
      <c r="C26" s="450" t="s">
        <v>690</v>
      </c>
      <c r="D26" s="438" t="s">
        <v>267</v>
      </c>
      <c r="E26" s="455"/>
      <c r="F26" s="455"/>
      <c r="G26" s="455"/>
      <c r="H26" s="455"/>
      <c r="I26" s="455"/>
      <c r="J26" s="455"/>
      <c r="K26" s="455"/>
    </row>
    <row r="27" spans="1:13" ht="15.75" thickBot="1">
      <c r="A27" s="456"/>
      <c r="B27" s="458"/>
      <c r="C27" s="450" t="s">
        <v>1593</v>
      </c>
      <c r="D27" s="438" t="s">
        <v>267</v>
      </c>
      <c r="E27" s="455"/>
      <c r="F27" s="455"/>
      <c r="G27" s="455"/>
      <c r="H27" s="455"/>
      <c r="I27" s="455"/>
      <c r="J27" s="455"/>
      <c r="K27" s="455"/>
      <c r="M27" s="459"/>
    </row>
    <row r="28" spans="1:13" ht="15.75" thickBot="1">
      <c r="A28" s="456"/>
      <c r="B28" s="458"/>
      <c r="C28" s="450" t="s">
        <v>1594</v>
      </c>
      <c r="D28" s="438" t="s">
        <v>267</v>
      </c>
      <c r="E28" s="455"/>
      <c r="F28" s="455"/>
      <c r="G28" s="455"/>
      <c r="H28" s="455"/>
      <c r="I28" s="455"/>
      <c r="J28" s="455"/>
      <c r="K28" s="455"/>
    </row>
    <row r="29" spans="1:13" ht="26.25" thickBot="1">
      <c r="A29" s="456"/>
      <c r="B29" s="458"/>
      <c r="C29" s="450" t="s">
        <v>1595</v>
      </c>
      <c r="D29" s="438" t="s">
        <v>267</v>
      </c>
      <c r="E29" s="455"/>
      <c r="F29" s="455"/>
      <c r="G29" s="455"/>
      <c r="H29" s="455"/>
      <c r="I29" s="455"/>
      <c r="J29" s="455"/>
      <c r="K29" s="455"/>
      <c r="M29" s="460"/>
    </row>
    <row r="30" spans="1:13" ht="15.75" thickBot="1">
      <c r="A30" s="456"/>
      <c r="B30" s="461" t="s">
        <v>694</v>
      </c>
      <c r="C30" s="450" t="s">
        <v>695</v>
      </c>
      <c r="D30" s="438" t="s">
        <v>267</v>
      </c>
      <c r="E30" s="517">
        <f>E25</f>
        <v>1715</v>
      </c>
      <c r="F30" s="517">
        <f t="shared" ref="F30:K30" si="2">F25</f>
        <v>1794.38</v>
      </c>
      <c r="G30" s="517">
        <f t="shared" si="2"/>
        <v>1589.56</v>
      </c>
      <c r="H30" s="517">
        <f t="shared" si="2"/>
        <v>1425.9</v>
      </c>
      <c r="I30" s="517">
        <f t="shared" si="2"/>
        <v>1468.04</v>
      </c>
      <c r="J30" s="517">
        <f t="shared" si="2"/>
        <v>1086.82</v>
      </c>
      <c r="K30" s="517">
        <f t="shared" si="2"/>
        <v>1257.3399999999999</v>
      </c>
      <c r="M30" s="460"/>
    </row>
    <row r="31" spans="1:13" ht="15.75" thickBot="1">
      <c r="A31" s="456"/>
      <c r="B31" s="461" t="s">
        <v>696</v>
      </c>
      <c r="C31" s="450" t="s">
        <v>697</v>
      </c>
      <c r="D31" s="438" t="s">
        <v>267</v>
      </c>
      <c r="E31" s="455"/>
      <c r="F31" s="455"/>
      <c r="G31" s="455"/>
      <c r="H31" s="455"/>
      <c r="I31" s="455"/>
      <c r="J31" s="455"/>
      <c r="K31" s="455"/>
      <c r="M31" s="460"/>
    </row>
    <row r="32" spans="1:13" ht="26.25" thickBot="1">
      <c r="A32" s="456"/>
      <c r="B32" s="461">
        <v>12</v>
      </c>
      <c r="C32" s="450" t="s">
        <v>698</v>
      </c>
      <c r="D32" s="438" t="s">
        <v>111</v>
      </c>
      <c r="E32" s="438"/>
      <c r="F32" s="438"/>
      <c r="G32" s="438"/>
      <c r="H32" s="438"/>
      <c r="I32" s="438"/>
      <c r="J32" s="438"/>
      <c r="K32" s="438"/>
      <c r="M32" s="460"/>
    </row>
    <row r="33" spans="1:13" ht="15.75" thickBot="1">
      <c r="A33" s="456"/>
      <c r="B33" s="461" t="s">
        <v>699</v>
      </c>
      <c r="C33" s="450" t="s">
        <v>690</v>
      </c>
      <c r="D33" s="438" t="s">
        <v>111</v>
      </c>
      <c r="E33" s="438"/>
      <c r="F33" s="438"/>
      <c r="G33" s="438"/>
      <c r="H33" s="438"/>
      <c r="I33" s="438"/>
      <c r="J33" s="438"/>
      <c r="K33" s="438"/>
      <c r="M33" s="460"/>
    </row>
    <row r="34" spans="1:13" ht="15.75" thickBot="1">
      <c r="A34" s="456"/>
      <c r="B34" s="458"/>
      <c r="C34" s="450" t="s">
        <v>1593</v>
      </c>
      <c r="D34" s="438" t="s">
        <v>111</v>
      </c>
      <c r="E34" s="438"/>
      <c r="F34" s="438"/>
      <c r="G34" s="438"/>
      <c r="H34" s="438"/>
      <c r="I34" s="438"/>
      <c r="J34" s="438"/>
      <c r="K34" s="438"/>
      <c r="M34" s="460"/>
    </row>
    <row r="35" spans="1:13" ht="15.75" thickBot="1">
      <c r="A35" s="456"/>
      <c r="B35" s="458"/>
      <c r="C35" s="450" t="s">
        <v>1594</v>
      </c>
      <c r="D35" s="438" t="s">
        <v>111</v>
      </c>
      <c r="E35" s="438"/>
      <c r="F35" s="438"/>
      <c r="G35" s="438"/>
      <c r="H35" s="438"/>
      <c r="I35" s="438"/>
      <c r="J35" s="438"/>
      <c r="K35" s="438"/>
      <c r="M35" s="460"/>
    </row>
    <row r="36" spans="1:13" ht="26.25" thickBot="1">
      <c r="A36" s="456"/>
      <c r="B36" s="458"/>
      <c r="C36" s="450" t="s">
        <v>1595</v>
      </c>
      <c r="D36" s="438" t="s">
        <v>111</v>
      </c>
      <c r="E36" s="438"/>
      <c r="F36" s="438"/>
      <c r="G36" s="438"/>
      <c r="H36" s="438"/>
      <c r="I36" s="438"/>
      <c r="J36" s="438"/>
      <c r="K36" s="438"/>
      <c r="M36" s="460"/>
    </row>
    <row r="37" spans="1:13" ht="15.75" thickBot="1">
      <c r="A37" s="456"/>
      <c r="B37" s="461" t="s">
        <v>700</v>
      </c>
      <c r="C37" s="450" t="s">
        <v>695</v>
      </c>
      <c r="D37" s="438" t="s">
        <v>111</v>
      </c>
      <c r="E37" s="438"/>
      <c r="F37" s="438"/>
      <c r="G37" s="438"/>
      <c r="H37" s="438"/>
      <c r="I37" s="438"/>
      <c r="J37" s="438"/>
      <c r="K37" s="438"/>
      <c r="M37" s="460"/>
    </row>
    <row r="38" spans="1:13" ht="15.75" thickBot="1">
      <c r="A38" s="456"/>
      <c r="B38" s="461">
        <v>13</v>
      </c>
      <c r="C38" s="450" t="s">
        <v>701</v>
      </c>
      <c r="D38" s="447"/>
      <c r="E38" s="516">
        <f>E15*0.02</f>
        <v>35</v>
      </c>
      <c r="F38" s="516">
        <f t="shared" ref="F38:K38" si="3">F15*0.02</f>
        <v>36.619999999999997</v>
      </c>
      <c r="G38" s="516">
        <f t="shared" si="3"/>
        <v>32.44</v>
      </c>
      <c r="H38" s="516">
        <f t="shared" si="3"/>
        <v>29.1</v>
      </c>
      <c r="I38" s="516">
        <f t="shared" si="3"/>
        <v>29.96</v>
      </c>
      <c r="J38" s="516">
        <f t="shared" si="3"/>
        <v>22.18</v>
      </c>
      <c r="K38" s="516">
        <f t="shared" si="3"/>
        <v>25.66</v>
      </c>
      <c r="M38" s="460"/>
    </row>
    <row r="39" spans="1:13" ht="26.25" thickBot="1">
      <c r="A39" s="456"/>
      <c r="B39" s="461">
        <v>14</v>
      </c>
      <c r="C39" s="450" t="s">
        <v>702</v>
      </c>
      <c r="D39" s="438" t="s">
        <v>661</v>
      </c>
      <c r="E39" s="455"/>
      <c r="F39" s="455"/>
      <c r="G39" s="455"/>
      <c r="H39" s="438"/>
      <c r="I39" s="438"/>
      <c r="J39" s="438"/>
      <c r="K39" s="438"/>
      <c r="M39" s="460"/>
    </row>
    <row r="40" spans="1:13" ht="15.75" thickBot="1">
      <c r="A40" s="456"/>
      <c r="B40" s="461" t="s">
        <v>703</v>
      </c>
      <c r="C40" s="450" t="s">
        <v>1606</v>
      </c>
      <c r="D40" s="438" t="s">
        <v>661</v>
      </c>
      <c r="E40" s="455"/>
      <c r="F40" s="455"/>
      <c r="G40" s="455"/>
      <c r="H40" s="438"/>
      <c r="I40" s="438"/>
      <c r="J40" s="438"/>
      <c r="K40" s="438"/>
      <c r="M40" s="460"/>
    </row>
    <row r="41" spans="1:13" ht="15.75" thickBot="1">
      <c r="A41" s="456"/>
      <c r="B41" s="461" t="s">
        <v>705</v>
      </c>
      <c r="C41" s="450" t="s">
        <v>1607</v>
      </c>
      <c r="D41" s="438" t="s">
        <v>661</v>
      </c>
      <c r="E41" s="438"/>
      <c r="F41" s="438"/>
      <c r="G41" s="438"/>
      <c r="H41" s="438"/>
      <c r="I41" s="438"/>
      <c r="J41" s="438"/>
      <c r="K41" s="438"/>
      <c r="M41" s="460"/>
    </row>
    <row r="42" spans="1:13" ht="26.25" thickBot="1">
      <c r="A42" s="456"/>
      <c r="B42" s="461">
        <v>15</v>
      </c>
      <c r="C42" s="450" t="s">
        <v>707</v>
      </c>
      <c r="D42" s="438" t="s">
        <v>228</v>
      </c>
      <c r="E42" s="438"/>
      <c r="F42" s="438"/>
      <c r="G42" s="438"/>
      <c r="H42" s="438"/>
      <c r="I42" s="438"/>
      <c r="J42" s="438"/>
      <c r="K42" s="438"/>
      <c r="M42" s="460"/>
    </row>
    <row r="43" spans="1:13" ht="15.75" thickBot="1">
      <c r="A43" s="456"/>
      <c r="B43" s="461" t="s">
        <v>708</v>
      </c>
      <c r="C43" s="450" t="s">
        <v>1608</v>
      </c>
      <c r="D43" s="438" t="s">
        <v>228</v>
      </c>
      <c r="E43" s="438"/>
      <c r="F43" s="438"/>
      <c r="G43" s="438"/>
      <c r="H43" s="438"/>
      <c r="I43" s="438"/>
      <c r="J43" s="438"/>
      <c r="K43" s="438"/>
      <c r="M43" s="460"/>
    </row>
    <row r="44" spans="1:13" ht="26.25" thickBot="1">
      <c r="A44" s="456"/>
      <c r="B44" s="461" t="s">
        <v>710</v>
      </c>
      <c r="C44" s="450" t="s">
        <v>1609</v>
      </c>
      <c r="D44" s="438" t="s">
        <v>228</v>
      </c>
      <c r="E44" s="438"/>
      <c r="F44" s="438"/>
      <c r="G44" s="438"/>
      <c r="H44" s="438"/>
      <c r="I44" s="438"/>
      <c r="J44" s="438"/>
      <c r="K44" s="438"/>
      <c r="M44" s="460"/>
    </row>
    <row r="45" spans="1:13" ht="15.75" thickBot="1"/>
    <row r="46" spans="1:13" ht="15.75" thickBot="1">
      <c r="A46" s="434" t="s">
        <v>208</v>
      </c>
      <c r="B46" s="435" t="s">
        <v>713</v>
      </c>
      <c r="C46" s="436"/>
      <c r="D46" s="462" t="s">
        <v>714</v>
      </c>
      <c r="E46" s="436"/>
      <c r="F46" s="436"/>
      <c r="G46" s="436"/>
      <c r="H46" s="436"/>
      <c r="I46" s="436"/>
      <c r="J46" s="436"/>
      <c r="K46" s="436"/>
    </row>
    <row r="47" spans="1:13" ht="15.75" thickBot="1">
      <c r="A47" s="463"/>
      <c r="B47" s="438" t="s">
        <v>10</v>
      </c>
      <c r="C47" s="438" t="s">
        <v>12</v>
      </c>
      <c r="D47" s="438" t="s">
        <v>26</v>
      </c>
      <c r="E47" s="438">
        <v>2017</v>
      </c>
      <c r="F47" s="438">
        <v>2018</v>
      </c>
      <c r="G47" s="438">
        <v>2019</v>
      </c>
      <c r="H47" s="438">
        <v>2020</v>
      </c>
      <c r="I47" s="438">
        <v>2021</v>
      </c>
      <c r="J47" s="438">
        <v>2022</v>
      </c>
      <c r="K47" s="438">
        <v>2023</v>
      </c>
    </row>
    <row r="48" spans="1:13" ht="15.75" thickBot="1">
      <c r="A48" s="464"/>
      <c r="B48" s="448">
        <v>1</v>
      </c>
      <c r="C48" s="449" t="s">
        <v>715</v>
      </c>
      <c r="D48" s="448" t="s">
        <v>228</v>
      </c>
      <c r="E48" s="448">
        <v>42</v>
      </c>
      <c r="F48" s="448">
        <v>64</v>
      </c>
      <c r="G48" s="448">
        <v>56</v>
      </c>
      <c r="H48" s="448">
        <v>67</v>
      </c>
      <c r="I48" s="448">
        <v>82</v>
      </c>
      <c r="J48" s="448">
        <v>75</v>
      </c>
      <c r="K48" s="448">
        <v>68</v>
      </c>
    </row>
    <row r="49" spans="1:12" ht="15.75" thickBot="1">
      <c r="A49" s="463"/>
      <c r="B49" s="465">
        <v>45292</v>
      </c>
      <c r="C49" s="450" t="s">
        <v>717</v>
      </c>
      <c r="D49" s="438" t="s">
        <v>718</v>
      </c>
      <c r="E49" s="438"/>
      <c r="F49" s="438"/>
      <c r="G49" s="438"/>
      <c r="H49" s="438"/>
      <c r="I49" s="438"/>
      <c r="J49" s="438"/>
      <c r="K49" s="438"/>
    </row>
    <row r="50" spans="1:12" ht="15.75" thickBot="1">
      <c r="A50" s="463"/>
      <c r="B50" s="438">
        <v>2</v>
      </c>
      <c r="C50" s="466" t="s">
        <v>719</v>
      </c>
      <c r="D50" s="467" t="s">
        <v>267</v>
      </c>
      <c r="E50" s="438"/>
      <c r="F50" s="438"/>
      <c r="G50" s="438"/>
      <c r="H50" s="438"/>
      <c r="I50" s="438"/>
      <c r="J50" s="438"/>
      <c r="K50" s="438"/>
    </row>
    <row r="51" spans="1:12" ht="15.75" thickBot="1">
      <c r="A51" s="463"/>
      <c r="B51" s="438">
        <v>3</v>
      </c>
      <c r="C51" s="450" t="s">
        <v>720</v>
      </c>
      <c r="D51" s="438" t="s">
        <v>721</v>
      </c>
      <c r="E51" s="438"/>
      <c r="F51" s="438"/>
      <c r="G51" s="438"/>
      <c r="H51" s="438"/>
      <c r="I51" s="438"/>
      <c r="J51" s="438"/>
      <c r="K51" s="438"/>
    </row>
    <row r="52" spans="1:12" ht="15.75" thickBot="1">
      <c r="A52" s="463"/>
      <c r="B52" s="438">
        <v>4</v>
      </c>
      <c r="C52" s="450" t="s">
        <v>722</v>
      </c>
      <c r="D52" s="438" t="s">
        <v>721</v>
      </c>
      <c r="E52" s="438"/>
      <c r="F52" s="438"/>
      <c r="G52" s="438"/>
      <c r="H52" s="438"/>
      <c r="I52" s="438"/>
      <c r="J52" s="438"/>
      <c r="K52" s="438"/>
    </row>
    <row r="53" spans="1:12" ht="15.75" thickBot="1">
      <c r="A53" s="463"/>
      <c r="B53" s="438">
        <v>5</v>
      </c>
      <c r="C53" s="450" t="s">
        <v>723</v>
      </c>
      <c r="D53" s="438" t="s">
        <v>721</v>
      </c>
      <c r="E53" s="438"/>
      <c r="F53" s="438"/>
      <c r="G53" s="438"/>
      <c r="H53" s="438"/>
      <c r="I53" s="438"/>
      <c r="J53" s="438"/>
      <c r="K53" s="438"/>
    </row>
    <row r="54" spans="1:12" ht="15.75" thickBot="1">
      <c r="A54" s="463"/>
      <c r="B54" s="438">
        <v>6</v>
      </c>
      <c r="C54" s="450" t="s">
        <v>724</v>
      </c>
      <c r="D54" s="468" t="s">
        <v>347</v>
      </c>
      <c r="E54" s="447"/>
      <c r="F54" s="447"/>
      <c r="G54" s="447"/>
      <c r="H54" s="447"/>
      <c r="I54" s="447"/>
      <c r="J54" s="447"/>
      <c r="K54" s="447"/>
    </row>
    <row r="55" spans="1:12" ht="15.75" thickBot="1">
      <c r="A55" s="463"/>
      <c r="B55" s="438">
        <v>7</v>
      </c>
      <c r="C55" s="450" t="s">
        <v>327</v>
      </c>
      <c r="D55" s="438" t="s">
        <v>270</v>
      </c>
      <c r="E55" s="447"/>
      <c r="F55" s="447"/>
      <c r="G55" s="447"/>
      <c r="H55" s="447"/>
      <c r="I55" s="447"/>
      <c r="J55" s="447"/>
      <c r="K55" s="447"/>
    </row>
    <row r="56" spans="1:12" ht="15.75" thickBot="1">
      <c r="A56" s="469"/>
      <c r="B56" s="469"/>
      <c r="C56" s="469"/>
      <c r="D56" s="469"/>
      <c r="E56" s="469"/>
      <c r="F56" s="469"/>
      <c r="G56" s="469"/>
      <c r="H56" s="469"/>
      <c r="I56" s="469"/>
      <c r="J56" s="469"/>
      <c r="K56" s="469"/>
    </row>
    <row r="57" spans="1:12" ht="15.75" thickBot="1">
      <c r="A57" s="434" t="s">
        <v>67</v>
      </c>
      <c r="B57" s="435" t="s">
        <v>727</v>
      </c>
      <c r="C57" s="445"/>
      <c r="D57" s="445"/>
      <c r="E57" s="550">
        <f>E64/E15</f>
        <v>0.5828164631811007</v>
      </c>
      <c r="F57" s="550">
        <f>F64/F15</f>
        <v>0.54942654287274717</v>
      </c>
      <c r="G57" s="550">
        <f t="shared" ref="G57:K57" si="4">G64/G15</f>
        <v>0.71639950678175091</v>
      </c>
      <c r="H57" s="550">
        <f t="shared" si="4"/>
        <v>0.46048109965635736</v>
      </c>
      <c r="I57" s="550">
        <f t="shared" si="4"/>
        <v>0.55340453938584777</v>
      </c>
      <c r="J57" s="550">
        <f t="shared" si="4"/>
        <v>0.60144274120829577</v>
      </c>
      <c r="K57" s="550">
        <f t="shared" si="4"/>
        <v>0.61574434918160559</v>
      </c>
      <c r="L57" s="551">
        <f>AVERAGE(F57:K57)</f>
        <v>0.5828164631811007</v>
      </c>
    </row>
    <row r="58" spans="1:12" ht="15.75" thickBot="1">
      <c r="A58" s="446"/>
      <c r="B58" s="438" t="s">
        <v>10</v>
      </c>
      <c r="C58" s="438" t="s">
        <v>301</v>
      </c>
      <c r="D58" s="438" t="s">
        <v>302</v>
      </c>
      <c r="E58" s="438">
        <v>2017</v>
      </c>
      <c r="F58" s="438">
        <v>2018</v>
      </c>
      <c r="G58" s="438">
        <v>2019</v>
      </c>
      <c r="H58" s="438">
        <v>2020</v>
      </c>
      <c r="I58" s="438">
        <v>2021</v>
      </c>
      <c r="J58" s="438">
        <v>2022</v>
      </c>
      <c r="K58" s="438">
        <v>2023</v>
      </c>
    </row>
    <row r="59" spans="1:12" ht="15.75" thickBot="1">
      <c r="A59" s="446"/>
      <c r="B59" s="438">
        <v>1</v>
      </c>
      <c r="C59" s="466" t="s">
        <v>230</v>
      </c>
      <c r="D59" s="438" t="s">
        <v>111</v>
      </c>
      <c r="E59" s="438"/>
      <c r="F59" s="438"/>
      <c r="G59" s="438"/>
      <c r="H59" s="438"/>
      <c r="I59" s="438"/>
      <c r="J59" s="438"/>
      <c r="K59" s="438"/>
    </row>
    <row r="60" spans="1:12" ht="15.75" thickBot="1">
      <c r="A60" s="446"/>
      <c r="B60" s="438">
        <v>2</v>
      </c>
      <c r="C60" s="466" t="s">
        <v>322</v>
      </c>
      <c r="D60" s="438" t="s">
        <v>5</v>
      </c>
      <c r="E60" s="438"/>
      <c r="F60" s="438"/>
      <c r="G60" s="438"/>
      <c r="H60" s="438"/>
      <c r="I60" s="438"/>
      <c r="J60" s="438"/>
      <c r="K60" s="438"/>
    </row>
    <row r="61" spans="1:12" ht="15.75" thickBot="1">
      <c r="A61" s="446"/>
      <c r="B61" s="470"/>
      <c r="C61" s="471" t="s">
        <v>233</v>
      </c>
      <c r="D61" s="472" t="s">
        <v>5</v>
      </c>
      <c r="E61" s="472"/>
      <c r="F61" s="472"/>
      <c r="G61" s="472"/>
      <c r="H61" s="472"/>
      <c r="I61" s="472"/>
      <c r="J61" s="472"/>
      <c r="K61" s="472"/>
    </row>
    <row r="62" spans="1:12" ht="15.75" thickBot="1">
      <c r="A62" s="446"/>
      <c r="B62" s="447"/>
      <c r="C62" s="473" t="s">
        <v>245</v>
      </c>
      <c r="D62" s="438" t="s">
        <v>236</v>
      </c>
      <c r="E62" s="447"/>
      <c r="F62" s="447"/>
      <c r="G62" s="447"/>
      <c r="H62" s="447"/>
      <c r="I62" s="447"/>
      <c r="J62" s="447"/>
      <c r="K62" s="447"/>
    </row>
    <row r="63" spans="1:12" ht="15.75" thickBot="1">
      <c r="A63" s="446"/>
      <c r="B63" s="447"/>
      <c r="C63" s="473" t="s">
        <v>332</v>
      </c>
      <c r="D63" s="438" t="s">
        <v>236</v>
      </c>
      <c r="E63" s="447"/>
      <c r="F63" s="447"/>
      <c r="G63" s="447"/>
      <c r="H63" s="447"/>
      <c r="I63" s="447"/>
      <c r="J63" s="447"/>
      <c r="K63" s="447"/>
    </row>
    <row r="64" spans="1:12" ht="15.75" thickBot="1">
      <c r="A64" s="446"/>
      <c r="B64" s="474"/>
      <c r="C64" s="475" t="s">
        <v>238</v>
      </c>
      <c r="D64" s="448" t="s">
        <v>236</v>
      </c>
      <c r="E64" s="552">
        <f>E15*L57</f>
        <v>1019.9288105669262</v>
      </c>
      <c r="F64" s="474">
        <v>1006</v>
      </c>
      <c r="G64" s="474">
        <v>1162</v>
      </c>
      <c r="H64" s="474">
        <v>670</v>
      </c>
      <c r="I64" s="474">
        <v>829</v>
      </c>
      <c r="J64" s="474">
        <v>667</v>
      </c>
      <c r="K64" s="474">
        <v>790</v>
      </c>
    </row>
    <row r="65" spans="1:11" ht="15.75" thickBot="1">
      <c r="A65" s="446"/>
      <c r="B65" s="447"/>
      <c r="C65" s="473" t="s">
        <v>239</v>
      </c>
      <c r="D65" s="438" t="s">
        <v>236</v>
      </c>
      <c r="E65" s="447"/>
      <c r="F65" s="447"/>
      <c r="G65" s="447"/>
      <c r="H65" s="447"/>
      <c r="I65" s="447"/>
      <c r="J65" s="447"/>
      <c r="K65" s="447"/>
    </row>
    <row r="66" spans="1:11" ht="26.25" thickBot="1">
      <c r="A66" s="446"/>
      <c r="B66" s="447"/>
      <c r="C66" s="473" t="s">
        <v>240</v>
      </c>
      <c r="D66" s="438" t="s">
        <v>236</v>
      </c>
      <c r="E66" s="447"/>
      <c r="F66" s="447"/>
      <c r="G66" s="447"/>
      <c r="H66" s="447"/>
      <c r="I66" s="447"/>
      <c r="J66" s="447"/>
      <c r="K66" s="447"/>
    </row>
    <row r="67" spans="1:11" ht="15.75" thickBot="1">
      <c r="A67" s="446"/>
      <c r="B67" s="447"/>
      <c r="C67" s="473" t="s">
        <v>241</v>
      </c>
      <c r="D67" s="438" t="s">
        <v>236</v>
      </c>
      <c r="E67" s="447"/>
      <c r="F67" s="447"/>
      <c r="G67" s="447"/>
      <c r="H67" s="447"/>
      <c r="I67" s="447"/>
      <c r="J67" s="447"/>
      <c r="K67" s="447"/>
    </row>
    <row r="68" spans="1:11" ht="15.75" thickBot="1">
      <c r="A68" s="446"/>
      <c r="B68" s="447"/>
      <c r="C68" s="473" t="s">
        <v>242</v>
      </c>
      <c r="D68" s="438" t="s">
        <v>236</v>
      </c>
      <c r="E68" s="447"/>
      <c r="F68" s="447"/>
      <c r="G68" s="447"/>
      <c r="H68" s="447"/>
      <c r="I68" s="447"/>
      <c r="J68" s="447"/>
      <c r="K68" s="447"/>
    </row>
    <row r="69" spans="1:11" ht="15.75" thickBot="1">
      <c r="A69" s="446"/>
      <c r="B69" s="447"/>
      <c r="C69" s="473" t="s">
        <v>243</v>
      </c>
      <c r="D69" s="438" t="s">
        <v>236</v>
      </c>
      <c r="E69" s="447"/>
      <c r="F69" s="447"/>
      <c r="G69" s="447"/>
      <c r="H69" s="447"/>
      <c r="I69" s="447"/>
      <c r="J69" s="447"/>
      <c r="K69" s="447"/>
    </row>
    <row r="70" spans="1:11" ht="15.75" thickBot="1">
      <c r="A70" s="446"/>
      <c r="B70" s="447"/>
      <c r="C70" s="473" t="s">
        <v>244</v>
      </c>
      <c r="D70" s="438" t="s">
        <v>236</v>
      </c>
      <c r="E70" s="447"/>
      <c r="F70" s="447"/>
      <c r="G70" s="447"/>
      <c r="H70" s="447"/>
      <c r="I70" s="447"/>
      <c r="J70" s="447"/>
      <c r="K70" s="447"/>
    </row>
    <row r="71" spans="1:11" ht="15.75" thickBot="1">
      <c r="A71" s="446"/>
      <c r="B71" s="470"/>
      <c r="C71" s="471" t="s">
        <v>728</v>
      </c>
      <c r="D71" s="472" t="s">
        <v>5</v>
      </c>
      <c r="E71" s="472"/>
      <c r="F71" s="472"/>
      <c r="G71" s="472"/>
      <c r="H71" s="472"/>
      <c r="I71" s="472"/>
      <c r="J71" s="472"/>
      <c r="K71" s="472"/>
    </row>
    <row r="72" spans="1:11" ht="15.75" thickBot="1">
      <c r="A72" s="446"/>
      <c r="B72" s="447"/>
      <c r="C72" s="473" t="s">
        <v>250</v>
      </c>
      <c r="D72" s="438" t="s">
        <v>236</v>
      </c>
      <c r="E72" s="447"/>
      <c r="F72" s="447"/>
      <c r="G72" s="447"/>
      <c r="H72" s="447"/>
      <c r="I72" s="447"/>
      <c r="J72" s="447"/>
      <c r="K72" s="447"/>
    </row>
    <row r="73" spans="1:11" ht="15.75" thickBot="1">
      <c r="A73" s="446"/>
      <c r="B73" s="447"/>
      <c r="C73" s="473" t="s">
        <v>251</v>
      </c>
      <c r="D73" s="438" t="s">
        <v>236</v>
      </c>
      <c r="E73" s="447"/>
      <c r="F73" s="447"/>
      <c r="G73" s="447"/>
      <c r="H73" s="447"/>
      <c r="I73" s="447"/>
      <c r="J73" s="447"/>
      <c r="K73" s="447"/>
    </row>
    <row r="74" spans="1:11" ht="15.75" thickBot="1">
      <c r="A74" s="446"/>
      <c r="B74" s="447"/>
      <c r="C74" s="473" t="s">
        <v>252</v>
      </c>
      <c r="D74" s="438" t="s">
        <v>236</v>
      </c>
      <c r="E74" s="447"/>
      <c r="F74" s="447"/>
      <c r="G74" s="447"/>
      <c r="H74" s="447"/>
      <c r="I74" s="447"/>
      <c r="J74" s="447"/>
      <c r="K74" s="447"/>
    </row>
    <row r="75" spans="1:11" ht="15.75" thickBot="1">
      <c r="A75" s="446"/>
      <c r="B75" s="447"/>
      <c r="C75" s="473" t="s">
        <v>253</v>
      </c>
      <c r="D75" s="438" t="s">
        <v>236</v>
      </c>
      <c r="E75" s="447"/>
      <c r="F75" s="447"/>
      <c r="G75" s="447"/>
      <c r="H75" s="447"/>
      <c r="I75" s="447"/>
      <c r="J75" s="447"/>
      <c r="K75" s="447"/>
    </row>
    <row r="76" spans="1:11" ht="15.75" thickBot="1">
      <c r="A76" s="446"/>
      <c r="B76" s="438">
        <v>3</v>
      </c>
      <c r="C76" s="466" t="s">
        <v>325</v>
      </c>
      <c r="D76" s="438" t="s">
        <v>5</v>
      </c>
      <c r="E76" s="438"/>
      <c r="F76" s="438"/>
      <c r="G76" s="438"/>
      <c r="H76" s="438"/>
      <c r="I76" s="438"/>
      <c r="J76" s="438"/>
      <c r="K76" s="438"/>
    </row>
    <row r="77" spans="1:11" ht="15.75" thickBot="1">
      <c r="A77" s="446"/>
      <c r="B77" s="470"/>
      <c r="C77" s="471" t="s">
        <v>254</v>
      </c>
      <c r="D77" s="472" t="s">
        <v>5</v>
      </c>
      <c r="E77" s="472"/>
      <c r="F77" s="472"/>
      <c r="G77" s="472"/>
      <c r="H77" s="472"/>
      <c r="I77" s="472"/>
      <c r="J77" s="472"/>
      <c r="K77" s="472"/>
    </row>
    <row r="78" spans="1:11" ht="15.75" thickBot="1">
      <c r="A78" s="446"/>
      <c r="B78" s="447"/>
      <c r="C78" s="473" t="s">
        <v>256</v>
      </c>
      <c r="D78" s="438" t="s">
        <v>236</v>
      </c>
      <c r="E78" s="447"/>
      <c r="F78" s="447"/>
      <c r="G78" s="447"/>
      <c r="H78" s="447"/>
      <c r="I78" s="447"/>
      <c r="J78" s="447"/>
      <c r="K78" s="447"/>
    </row>
    <row r="79" spans="1:11" ht="15.75" thickBot="1">
      <c r="A79" s="446"/>
      <c r="B79" s="447"/>
      <c r="C79" s="473" t="s">
        <v>257</v>
      </c>
      <c r="D79" s="438" t="s">
        <v>236</v>
      </c>
      <c r="E79" s="447"/>
      <c r="F79" s="447"/>
      <c r="G79" s="447"/>
      <c r="H79" s="447"/>
      <c r="I79" s="447"/>
      <c r="J79" s="447"/>
      <c r="K79" s="447"/>
    </row>
    <row r="80" spans="1:11" ht="15.75" thickBot="1">
      <c r="A80" s="446"/>
      <c r="B80" s="447"/>
      <c r="C80" s="473" t="s">
        <v>258</v>
      </c>
      <c r="D80" s="438" t="s">
        <v>236</v>
      </c>
      <c r="E80" s="447"/>
      <c r="F80" s="447"/>
      <c r="G80" s="447"/>
      <c r="H80" s="447"/>
      <c r="I80" s="447"/>
      <c r="J80" s="447"/>
      <c r="K80" s="447"/>
    </row>
    <row r="81" spans="1:11" ht="15.75" thickBot="1">
      <c r="A81" s="446"/>
      <c r="B81" s="447"/>
      <c r="C81" s="473" t="s">
        <v>259</v>
      </c>
      <c r="D81" s="438" t="s">
        <v>236</v>
      </c>
      <c r="E81" s="447"/>
      <c r="F81" s="447"/>
      <c r="G81" s="447"/>
      <c r="H81" s="447"/>
      <c r="I81" s="447"/>
      <c r="J81" s="447"/>
      <c r="K81" s="447"/>
    </row>
    <row r="82" spans="1:11" ht="15.75" thickBot="1">
      <c r="A82" s="446"/>
      <c r="B82" s="447"/>
      <c r="C82" s="473" t="s">
        <v>260</v>
      </c>
      <c r="D82" s="438" t="s">
        <v>236</v>
      </c>
      <c r="E82" s="447"/>
      <c r="F82" s="447"/>
      <c r="G82" s="447"/>
      <c r="H82" s="447"/>
      <c r="I82" s="447"/>
      <c r="J82" s="447"/>
      <c r="K82" s="447"/>
    </row>
    <row r="83" spans="1:11" ht="15.75" thickBot="1">
      <c r="A83" s="446"/>
      <c r="B83" s="447"/>
      <c r="C83" s="473" t="s">
        <v>261</v>
      </c>
      <c r="D83" s="438" t="s">
        <v>236</v>
      </c>
      <c r="E83" s="447"/>
      <c r="F83" s="447"/>
      <c r="G83" s="447"/>
      <c r="H83" s="447"/>
      <c r="I83" s="447"/>
      <c r="J83" s="447"/>
      <c r="K83" s="447"/>
    </row>
    <row r="84" spans="1:11" ht="15.75" thickBot="1">
      <c r="A84" s="446"/>
      <c r="B84" s="470"/>
      <c r="C84" s="471" t="s">
        <v>262</v>
      </c>
      <c r="D84" s="472" t="s">
        <v>5</v>
      </c>
      <c r="E84" s="472"/>
      <c r="F84" s="472"/>
      <c r="G84" s="472"/>
      <c r="H84" s="472"/>
      <c r="I84" s="472"/>
      <c r="J84" s="472"/>
      <c r="K84" s="472"/>
    </row>
    <row r="85" spans="1:11" ht="15.75" thickBot="1">
      <c r="A85" s="446"/>
      <c r="B85" s="447"/>
      <c r="C85" s="473" t="s">
        <v>264</v>
      </c>
      <c r="D85" s="438" t="s">
        <v>236</v>
      </c>
      <c r="E85" s="447"/>
      <c r="F85" s="447"/>
      <c r="G85" s="447"/>
      <c r="H85" s="447"/>
      <c r="I85" s="447"/>
      <c r="J85" s="447"/>
      <c r="K85" s="447"/>
    </row>
    <row r="86" spans="1:11" ht="15.75" thickBot="1">
      <c r="A86" s="446"/>
      <c r="B86" s="447"/>
      <c r="C86" s="473" t="s">
        <v>265</v>
      </c>
      <c r="D86" s="438" t="s">
        <v>236</v>
      </c>
      <c r="E86" s="447"/>
      <c r="F86" s="447"/>
      <c r="G86" s="447"/>
      <c r="H86" s="447"/>
      <c r="I86" s="447"/>
      <c r="J86" s="447"/>
      <c r="K86" s="447"/>
    </row>
    <row r="87" spans="1:11" ht="15.75" thickBot="1">
      <c r="A87" s="446"/>
      <c r="B87" s="438">
        <v>4</v>
      </c>
      <c r="C87" s="450" t="s">
        <v>729</v>
      </c>
      <c r="D87" s="438" t="s">
        <v>270</v>
      </c>
      <c r="E87" s="447"/>
      <c r="F87" s="447"/>
      <c r="G87" s="447"/>
      <c r="H87" s="447"/>
      <c r="I87" s="447"/>
      <c r="J87" s="447"/>
      <c r="K87" s="447"/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8"/>
  <sheetViews>
    <sheetView zoomScaleNormal="100" workbookViewId="0">
      <selection activeCell="I226" sqref="I226"/>
    </sheetView>
  </sheetViews>
  <sheetFormatPr defaultColWidth="14.42578125" defaultRowHeight="15" customHeight="1" outlineLevelRow="2"/>
  <cols>
    <col min="1" max="1" width="8.42578125" customWidth="1"/>
    <col min="2" max="2" width="5.28515625" customWidth="1"/>
    <col min="3" max="3" width="44.5703125" customWidth="1"/>
    <col min="4" max="4" width="24.5703125" customWidth="1"/>
    <col min="5" max="5" width="14.28515625" customWidth="1"/>
    <col min="6" max="6" width="16.5703125" customWidth="1"/>
    <col min="7" max="8" width="14.28515625" customWidth="1"/>
    <col min="9" max="9" width="15.7109375" customWidth="1"/>
    <col min="10" max="10" width="16.7109375" customWidth="1"/>
    <col min="11" max="12" width="15.28515625" customWidth="1"/>
    <col min="13" max="13" width="15.140625" customWidth="1"/>
    <col min="14" max="17" width="14.28515625" customWidth="1"/>
    <col min="18" max="18" width="16" customWidth="1"/>
    <col min="19" max="19" width="18.140625" customWidth="1"/>
    <col min="20" max="32" width="9.140625" customWidth="1"/>
  </cols>
  <sheetData>
    <row r="1" spans="1:37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15" customHeight="1">
      <c r="A2" s="1"/>
      <c r="B2" s="2"/>
      <c r="C2" s="3" t="s">
        <v>0</v>
      </c>
      <c r="D2" s="974" t="s">
        <v>1</v>
      </c>
      <c r="E2" s="97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5" customHeight="1">
      <c r="A3" s="1"/>
      <c r="B3" s="4"/>
      <c r="C3" s="5"/>
      <c r="D3" s="6" t="s">
        <v>2</v>
      </c>
      <c r="E3" s="7" t="s">
        <v>3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33.75" customHeight="1">
      <c r="A4" s="1"/>
      <c r="B4" s="8">
        <v>1</v>
      </c>
      <c r="C4" s="9" t="s">
        <v>4</v>
      </c>
      <c r="D4" s="6">
        <v>0</v>
      </c>
      <c r="E4" s="7" t="s">
        <v>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33.75" customHeight="1">
      <c r="A5" s="1"/>
      <c r="B5" s="8">
        <v>2</v>
      </c>
      <c r="C5" s="9" t="s">
        <v>6</v>
      </c>
      <c r="D5" s="6"/>
      <c r="E5" s="7" t="s">
        <v>5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33.75" customHeight="1">
      <c r="A6" s="1"/>
      <c r="B6" s="10">
        <v>3</v>
      </c>
      <c r="C6" s="11" t="s">
        <v>7</v>
      </c>
      <c r="D6" s="12">
        <v>123.12</v>
      </c>
      <c r="E6" s="13" t="s">
        <v>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1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</row>
    <row r="9" spans="1:37">
      <c r="A9" s="16"/>
      <c r="B9" s="15" t="s">
        <v>9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</row>
    <row r="10" spans="1:37">
      <c r="A10" s="16"/>
      <c r="B10" s="17" t="s">
        <v>10</v>
      </c>
      <c r="C10" s="17" t="s">
        <v>12</v>
      </c>
      <c r="D10" s="60" t="s">
        <v>549</v>
      </c>
      <c r="E10" s="60" t="s">
        <v>550</v>
      </c>
      <c r="F10" s="60" t="s">
        <v>551</v>
      </c>
      <c r="G10" s="60" t="s">
        <v>552</v>
      </c>
      <c r="H10" s="60" t="s">
        <v>553</v>
      </c>
      <c r="I10" s="60" t="s">
        <v>554</v>
      </c>
      <c r="J10" s="60" t="s">
        <v>555</v>
      </c>
      <c r="K10" s="60" t="s">
        <v>556</v>
      </c>
      <c r="L10" s="60" t="s">
        <v>557</v>
      </c>
      <c r="M10" s="60" t="s">
        <v>558</v>
      </c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"/>
      <c r="AH10" s="1"/>
      <c r="AI10" s="1"/>
      <c r="AJ10" s="1"/>
      <c r="AK10" s="1"/>
    </row>
    <row r="11" spans="1:37" ht="53.25" customHeight="1">
      <c r="A11" s="16"/>
      <c r="B11" s="18">
        <v>1</v>
      </c>
      <c r="C11" s="280" t="s">
        <v>559</v>
      </c>
      <c r="D11" s="223" t="s">
        <v>1661</v>
      </c>
      <c r="E11" s="60"/>
      <c r="F11" s="60"/>
      <c r="G11" s="60"/>
      <c r="H11" s="60"/>
      <c r="I11" s="60"/>
      <c r="J11" s="60"/>
      <c r="K11" s="60"/>
      <c r="L11" s="60"/>
      <c r="M11" s="60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"/>
      <c r="AH11" s="1"/>
      <c r="AI11" s="1"/>
      <c r="AJ11" s="1"/>
      <c r="AK11" s="1"/>
    </row>
    <row r="12" spans="1:37">
      <c r="A12" s="16"/>
      <c r="B12" s="18">
        <v>2</v>
      </c>
      <c r="C12" s="280" t="s">
        <v>560</v>
      </c>
      <c r="D12" s="60">
        <v>31679569</v>
      </c>
      <c r="E12" s="60"/>
      <c r="F12" s="60"/>
      <c r="G12" s="60"/>
      <c r="H12" s="60"/>
      <c r="I12" s="60"/>
      <c r="J12" s="60"/>
      <c r="K12" s="60"/>
      <c r="L12" s="60"/>
      <c r="M12" s="60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"/>
      <c r="AH12" s="1"/>
      <c r="AI12" s="1"/>
      <c r="AJ12" s="1"/>
      <c r="AK12" s="1"/>
    </row>
    <row r="13" spans="1:37">
      <c r="A13" s="16"/>
      <c r="B13" s="18">
        <v>3</v>
      </c>
      <c r="C13" s="280" t="s">
        <v>561</v>
      </c>
      <c r="D13" s="60" t="s">
        <v>562</v>
      </c>
      <c r="E13" s="60"/>
      <c r="F13" s="60"/>
      <c r="G13" s="60"/>
      <c r="H13" s="60"/>
      <c r="I13" s="60"/>
      <c r="J13" s="60"/>
      <c r="K13" s="60"/>
      <c r="L13" s="60"/>
      <c r="M13" s="60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"/>
      <c r="AH13" s="1"/>
      <c r="AI13" s="1"/>
      <c r="AJ13" s="1"/>
      <c r="AK13" s="1"/>
    </row>
    <row r="14" spans="1:37" ht="38.25">
      <c r="A14" s="16"/>
      <c r="B14" s="18">
        <v>4</v>
      </c>
      <c r="C14" s="280" t="s">
        <v>14</v>
      </c>
      <c r="D14" s="60" t="s">
        <v>1674</v>
      </c>
      <c r="E14" s="60"/>
      <c r="F14" s="60"/>
      <c r="G14" s="60"/>
      <c r="H14" s="60"/>
      <c r="I14" s="60"/>
      <c r="J14" s="60"/>
      <c r="K14" s="60"/>
      <c r="L14" s="60"/>
      <c r="M14" s="60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"/>
      <c r="AH14" s="1"/>
      <c r="AI14" s="1"/>
      <c r="AJ14" s="1"/>
      <c r="AK14" s="1"/>
    </row>
    <row r="15" spans="1:37">
      <c r="A15" s="16"/>
      <c r="B15" s="18">
        <v>5</v>
      </c>
      <c r="C15" s="280" t="s">
        <v>563</v>
      </c>
      <c r="D15" s="60" t="s">
        <v>564</v>
      </c>
      <c r="E15" s="60"/>
      <c r="F15" s="60"/>
      <c r="G15" s="60"/>
      <c r="H15" s="60"/>
      <c r="I15" s="60"/>
      <c r="J15" s="60"/>
      <c r="K15" s="60"/>
      <c r="L15" s="60"/>
      <c r="M15" s="60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"/>
      <c r="AH15" s="1"/>
      <c r="AI15" s="1"/>
      <c r="AJ15" s="1"/>
      <c r="AK15" s="1"/>
    </row>
    <row r="16" spans="1:37" ht="25.5">
      <c r="A16" s="16"/>
      <c r="B16" s="18">
        <v>6</v>
      </c>
      <c r="C16" s="280" t="s">
        <v>18</v>
      </c>
      <c r="D16" s="60" t="s">
        <v>565</v>
      </c>
      <c r="E16" s="60"/>
      <c r="F16" s="60"/>
      <c r="G16" s="60"/>
      <c r="H16" s="60"/>
      <c r="I16" s="60"/>
      <c r="J16" s="60"/>
      <c r="K16" s="60"/>
      <c r="L16" s="60"/>
      <c r="M16" s="60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"/>
      <c r="AH16" s="1"/>
      <c r="AI16" s="1"/>
      <c r="AJ16" s="1"/>
      <c r="AK16" s="1"/>
    </row>
    <row r="17" spans="1:37" ht="25.5">
      <c r="A17" s="16"/>
      <c r="B17" s="18">
        <v>7</v>
      </c>
      <c r="C17" s="280" t="s">
        <v>20</v>
      </c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"/>
      <c r="AH17" s="1"/>
      <c r="AI17" s="1"/>
      <c r="AJ17" s="1"/>
      <c r="AK17" s="1"/>
    </row>
    <row r="18" spans="1:37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"/>
      <c r="AH18" s="1"/>
      <c r="AI18" s="1"/>
      <c r="AJ18" s="1"/>
      <c r="AK18" s="1"/>
    </row>
    <row r="19" spans="1:37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"/>
      <c r="AH19" s="1"/>
      <c r="AI19" s="1"/>
      <c r="AJ19" s="1"/>
      <c r="AK19" s="1"/>
    </row>
    <row r="20" spans="1:37">
      <c r="A20" s="281" t="s">
        <v>94</v>
      </c>
      <c r="B20" s="281" t="s">
        <v>95</v>
      </c>
      <c r="C20" s="282" t="s">
        <v>96</v>
      </c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124"/>
      <c r="AH20" s="124"/>
      <c r="AI20" s="124"/>
      <c r="AJ20" s="124"/>
      <c r="AK20" s="124"/>
    </row>
    <row r="21" spans="1:37" ht="15.75" customHeight="1" outlineLevel="1">
      <c r="A21" s="235"/>
      <c r="B21" s="235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24"/>
      <c r="AH21" s="124"/>
      <c r="AI21" s="124"/>
      <c r="AJ21" s="124"/>
      <c r="AK21" s="124"/>
    </row>
    <row r="22" spans="1:37" ht="15.75" customHeight="1" outlineLevel="1">
      <c r="A22" s="164" t="s">
        <v>24</v>
      </c>
      <c r="B22" s="15" t="s">
        <v>854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24"/>
      <c r="AH22" s="124"/>
      <c r="AI22" s="124"/>
      <c r="AJ22" s="124"/>
      <c r="AK22" s="124"/>
    </row>
    <row r="23" spans="1:37" outlineLevel="1">
      <c r="A23" s="16"/>
      <c r="B23" s="60" t="s">
        <v>10</v>
      </c>
      <c r="C23" s="17" t="s">
        <v>12</v>
      </c>
      <c r="D23" s="60" t="s">
        <v>26</v>
      </c>
      <c r="E23" s="60" t="s">
        <v>855</v>
      </c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24"/>
      <c r="AH23" s="124"/>
      <c r="AI23" s="124"/>
      <c r="AJ23" s="124"/>
      <c r="AK23" s="124"/>
    </row>
    <row r="24" spans="1:37" ht="25.5" outlineLevel="1">
      <c r="A24" s="16"/>
      <c r="B24" s="60">
        <v>1</v>
      </c>
      <c r="C24" s="19" t="s">
        <v>856</v>
      </c>
      <c r="D24" s="60" t="s">
        <v>857</v>
      </c>
      <c r="E24" s="60">
        <v>26169</v>
      </c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24"/>
      <c r="AH24" s="124"/>
      <c r="AI24" s="124"/>
      <c r="AJ24" s="124"/>
      <c r="AK24" s="124"/>
    </row>
    <row r="25" spans="1:37" ht="25.5" outlineLevel="1">
      <c r="A25" s="16"/>
      <c r="B25" s="60">
        <v>2</v>
      </c>
      <c r="C25" s="19" t="s">
        <v>858</v>
      </c>
      <c r="D25" s="60" t="s">
        <v>857</v>
      </c>
      <c r="E25" s="60">
        <v>23248</v>
      </c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24"/>
      <c r="AH25" s="124"/>
      <c r="AI25" s="124"/>
      <c r="AJ25" s="124"/>
      <c r="AK25" s="124"/>
    </row>
    <row r="26" spans="1:37" ht="25.5" outlineLevel="1">
      <c r="A26" s="16"/>
      <c r="B26" s="60">
        <v>3</v>
      </c>
      <c r="C26" s="19" t="s">
        <v>859</v>
      </c>
      <c r="D26" s="60" t="s">
        <v>649</v>
      </c>
      <c r="E26" s="60">
        <v>14532</v>
      </c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24"/>
      <c r="AH26" s="124"/>
      <c r="AI26" s="124"/>
      <c r="AJ26" s="124"/>
      <c r="AK26" s="124"/>
    </row>
    <row r="27" spans="1:37" outlineLevel="1">
      <c r="A27" s="16"/>
      <c r="B27" s="60"/>
      <c r="C27" s="249" t="s">
        <v>806</v>
      </c>
      <c r="D27" s="60" t="s">
        <v>649</v>
      </c>
      <c r="E27" s="46">
        <v>14267</v>
      </c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24"/>
      <c r="AH27" s="124"/>
      <c r="AI27" s="124"/>
      <c r="AJ27" s="124"/>
      <c r="AK27" s="124"/>
    </row>
    <row r="28" spans="1:37" outlineLevel="1">
      <c r="A28" s="16"/>
      <c r="B28" s="60"/>
      <c r="C28" s="249" t="s">
        <v>807</v>
      </c>
      <c r="D28" s="60" t="s">
        <v>649</v>
      </c>
      <c r="E28" s="46">
        <v>35</v>
      </c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24"/>
      <c r="AH28" s="124"/>
      <c r="AI28" s="124"/>
      <c r="AJ28" s="124"/>
      <c r="AK28" s="124"/>
    </row>
    <row r="29" spans="1:37" outlineLevel="1">
      <c r="A29" s="16"/>
      <c r="B29" s="60"/>
      <c r="C29" s="249" t="s">
        <v>860</v>
      </c>
      <c r="D29" s="60" t="s">
        <v>649</v>
      </c>
      <c r="E29" s="46">
        <v>230</v>
      </c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24"/>
      <c r="AH29" s="124"/>
      <c r="AI29" s="124"/>
      <c r="AJ29" s="124"/>
      <c r="AK29" s="124"/>
    </row>
    <row r="30" spans="1:37" ht="25.5" outlineLevel="1">
      <c r="A30" s="16"/>
      <c r="B30" s="60">
        <v>4</v>
      </c>
      <c r="C30" s="19" t="s">
        <v>861</v>
      </c>
      <c r="D30" s="60" t="s">
        <v>649</v>
      </c>
      <c r="E30" s="60">
        <v>12849</v>
      </c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24"/>
      <c r="AH30" s="124"/>
      <c r="AI30" s="124"/>
      <c r="AJ30" s="124"/>
      <c r="AK30" s="124"/>
    </row>
    <row r="31" spans="1:37" outlineLevel="1">
      <c r="A31" s="16"/>
      <c r="B31" s="60"/>
      <c r="C31" s="249" t="s">
        <v>806</v>
      </c>
      <c r="D31" s="60" t="s">
        <v>649</v>
      </c>
      <c r="E31" s="60">
        <v>12612</v>
      </c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24"/>
      <c r="AH31" s="124"/>
      <c r="AI31" s="124"/>
      <c r="AJ31" s="124"/>
      <c r="AK31" s="124"/>
    </row>
    <row r="32" spans="1:37" outlineLevel="1">
      <c r="A32" s="16"/>
      <c r="B32" s="60"/>
      <c r="C32" s="249" t="s">
        <v>807</v>
      </c>
      <c r="D32" s="60" t="s">
        <v>649</v>
      </c>
      <c r="E32" s="60">
        <v>26</v>
      </c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24"/>
      <c r="AH32" s="124"/>
      <c r="AI32" s="124"/>
      <c r="AJ32" s="124"/>
      <c r="AK32" s="124"/>
    </row>
    <row r="33" spans="1:37" outlineLevel="1">
      <c r="A33" s="16"/>
      <c r="B33" s="60"/>
      <c r="C33" s="249" t="s">
        <v>860</v>
      </c>
      <c r="D33" s="60" t="s">
        <v>649</v>
      </c>
      <c r="E33" s="60">
        <v>211</v>
      </c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24"/>
      <c r="AH33" s="124"/>
      <c r="AI33" s="124"/>
      <c r="AJ33" s="124"/>
      <c r="AK33" s="124"/>
    </row>
    <row r="34" spans="1:37" ht="25.5" outlineLevel="1">
      <c r="A34" s="16"/>
      <c r="B34" s="60">
        <v>5</v>
      </c>
      <c r="C34" s="19" t="s">
        <v>862</v>
      </c>
      <c r="D34" s="60" t="s">
        <v>649</v>
      </c>
      <c r="E34" s="60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24"/>
      <c r="AH34" s="124"/>
      <c r="AI34" s="124"/>
      <c r="AJ34" s="124"/>
      <c r="AK34" s="124"/>
    </row>
    <row r="35" spans="1:37" outlineLevel="1">
      <c r="A35" s="16"/>
      <c r="B35" s="60"/>
      <c r="C35" s="249" t="s">
        <v>806</v>
      </c>
      <c r="D35" s="60" t="s">
        <v>649</v>
      </c>
      <c r="E35" s="60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24"/>
      <c r="AH35" s="124"/>
      <c r="AI35" s="124"/>
      <c r="AJ35" s="124"/>
      <c r="AK35" s="124"/>
    </row>
    <row r="36" spans="1:37" outlineLevel="1">
      <c r="A36" s="16"/>
      <c r="B36" s="60"/>
      <c r="C36" s="249" t="s">
        <v>807</v>
      </c>
      <c r="D36" s="60" t="s">
        <v>649</v>
      </c>
      <c r="E36" s="60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24"/>
      <c r="AH36" s="124"/>
      <c r="AI36" s="124"/>
      <c r="AJ36" s="124"/>
      <c r="AK36" s="124"/>
    </row>
    <row r="37" spans="1:37" outlineLevel="1">
      <c r="A37" s="16"/>
      <c r="B37" s="60"/>
      <c r="C37" s="249" t="s">
        <v>860</v>
      </c>
      <c r="D37" s="60" t="s">
        <v>649</v>
      </c>
      <c r="E37" s="60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24"/>
      <c r="AH37" s="124"/>
      <c r="AI37" s="124"/>
      <c r="AJ37" s="124"/>
      <c r="AK37" s="124"/>
    </row>
    <row r="38" spans="1:37" ht="25.5" outlineLevel="1">
      <c r="A38" s="16"/>
      <c r="B38" s="60">
        <v>6</v>
      </c>
      <c r="C38" s="284" t="s">
        <v>863</v>
      </c>
      <c r="D38" s="60" t="s">
        <v>649</v>
      </c>
      <c r="E38" s="60">
        <v>1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24"/>
      <c r="AH38" s="124"/>
      <c r="AI38" s="124"/>
      <c r="AJ38" s="124"/>
      <c r="AK38" s="124"/>
    </row>
    <row r="39" spans="1:37" ht="25.5" outlineLevel="1">
      <c r="A39" s="16"/>
      <c r="B39" s="60">
        <v>7</v>
      </c>
      <c r="C39" s="285" t="s">
        <v>864</v>
      </c>
      <c r="D39" s="286" t="s">
        <v>865</v>
      </c>
      <c r="E39" s="60">
        <v>0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24"/>
      <c r="AH39" s="124"/>
      <c r="AI39" s="124"/>
      <c r="AJ39" s="124"/>
      <c r="AK39" s="124"/>
    </row>
    <row r="40" spans="1:37" ht="25.5" outlineLevel="1">
      <c r="A40" s="16"/>
      <c r="B40" s="60">
        <v>8</v>
      </c>
      <c r="C40" s="284" t="s">
        <v>866</v>
      </c>
      <c r="D40" s="60" t="s">
        <v>649</v>
      </c>
      <c r="E40" s="60">
        <v>10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24"/>
      <c r="AH40" s="124"/>
      <c r="AI40" s="124"/>
      <c r="AJ40" s="124"/>
      <c r="AK40" s="124"/>
    </row>
    <row r="41" spans="1:37" outlineLevel="1">
      <c r="A41" s="16"/>
      <c r="B41" s="60">
        <v>9</v>
      </c>
      <c r="C41" s="285" t="s">
        <v>867</v>
      </c>
      <c r="D41" s="286" t="s">
        <v>865</v>
      </c>
      <c r="E41" s="60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24"/>
      <c r="AH41" s="124"/>
      <c r="AI41" s="124"/>
      <c r="AJ41" s="124"/>
      <c r="AK41" s="124"/>
    </row>
    <row r="42" spans="1:37" outlineLevel="1">
      <c r="A42" s="16"/>
      <c r="B42" s="60">
        <v>10</v>
      </c>
      <c r="C42" s="284" t="s">
        <v>868</v>
      </c>
      <c r="D42" s="60" t="s">
        <v>649</v>
      </c>
      <c r="E42" s="60">
        <v>1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24"/>
      <c r="AH42" s="124"/>
      <c r="AI42" s="124"/>
      <c r="AJ42" s="124"/>
      <c r="AK42" s="124"/>
    </row>
    <row r="43" spans="1:37" outlineLevel="1">
      <c r="A43" s="16"/>
      <c r="B43" s="60">
        <v>11</v>
      </c>
      <c r="C43" s="284" t="s">
        <v>869</v>
      </c>
      <c r="D43" s="60" t="s">
        <v>649</v>
      </c>
      <c r="E43" s="60">
        <v>7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24"/>
      <c r="AH43" s="124"/>
      <c r="AI43" s="124"/>
      <c r="AJ43" s="124"/>
      <c r="AK43" s="124"/>
    </row>
    <row r="44" spans="1:37" outlineLevel="1">
      <c r="A44" s="16"/>
      <c r="B44" s="60">
        <v>12</v>
      </c>
      <c r="C44" s="284" t="s">
        <v>870</v>
      </c>
      <c r="D44" s="60" t="s">
        <v>649</v>
      </c>
      <c r="E44" s="60">
        <v>1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24"/>
      <c r="AH44" s="124"/>
      <c r="AI44" s="124"/>
      <c r="AJ44" s="124"/>
      <c r="AK44" s="124"/>
    </row>
    <row r="45" spans="1:37" outlineLevel="1">
      <c r="A45" s="16"/>
      <c r="B45" s="60">
        <v>13</v>
      </c>
      <c r="C45" s="284" t="s">
        <v>871</v>
      </c>
      <c r="D45" s="60" t="s">
        <v>649</v>
      </c>
      <c r="E45" s="60">
        <v>0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24"/>
      <c r="AH45" s="124"/>
      <c r="AI45" s="124"/>
      <c r="AJ45" s="124"/>
      <c r="AK45" s="124"/>
    </row>
    <row r="46" spans="1:37" outlineLevel="1">
      <c r="A46" s="16"/>
      <c r="B46" s="60">
        <v>14</v>
      </c>
      <c r="C46" s="284" t="s">
        <v>872</v>
      </c>
      <c r="D46" s="60" t="s">
        <v>649</v>
      </c>
      <c r="E46" s="60">
        <v>4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24"/>
      <c r="AH46" s="124"/>
      <c r="AI46" s="124"/>
      <c r="AJ46" s="124"/>
      <c r="AK46" s="124"/>
    </row>
    <row r="47" spans="1:37" outlineLevel="1">
      <c r="A47" s="16"/>
      <c r="B47" s="60">
        <v>15</v>
      </c>
      <c r="C47" s="19" t="s">
        <v>873</v>
      </c>
      <c r="D47" s="60" t="s">
        <v>874</v>
      </c>
      <c r="E47" s="60">
        <v>131.21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24"/>
      <c r="AH47" s="124"/>
      <c r="AI47" s="124"/>
      <c r="AJ47" s="124"/>
      <c r="AK47" s="124"/>
    </row>
    <row r="48" spans="1:37" ht="25.5" outlineLevel="1">
      <c r="A48" s="16"/>
      <c r="B48" s="60">
        <v>16</v>
      </c>
      <c r="C48" s="19" t="s">
        <v>875</v>
      </c>
      <c r="D48" s="60" t="s">
        <v>874</v>
      </c>
      <c r="E48" s="60">
        <v>99.6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24"/>
      <c r="AH48" s="124"/>
      <c r="AI48" s="124"/>
      <c r="AJ48" s="124"/>
      <c r="AK48" s="124"/>
    </row>
    <row r="49" spans="1:37" ht="25.5" outlineLevel="1">
      <c r="A49" s="16"/>
      <c r="B49" s="60">
        <v>17</v>
      </c>
      <c r="C49" s="284" t="s">
        <v>876</v>
      </c>
      <c r="D49" s="60" t="s">
        <v>649</v>
      </c>
      <c r="E49" s="60">
        <v>1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24"/>
      <c r="AH49" s="124"/>
      <c r="AI49" s="124"/>
      <c r="AJ49" s="124"/>
      <c r="AK49" s="124"/>
    </row>
    <row r="50" spans="1:37" ht="25.5" outlineLevel="1">
      <c r="A50" s="16"/>
      <c r="B50" s="60">
        <v>18</v>
      </c>
      <c r="C50" s="284" t="s">
        <v>877</v>
      </c>
      <c r="D50" s="286" t="s">
        <v>878</v>
      </c>
      <c r="E50" s="60">
        <v>7482500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24"/>
      <c r="AH50" s="124"/>
      <c r="AI50" s="124"/>
      <c r="AJ50" s="124"/>
      <c r="AK50" s="124"/>
    </row>
    <row r="51" spans="1:37" outlineLevel="1">
      <c r="A51" s="16"/>
      <c r="B51" s="60">
        <v>19</v>
      </c>
      <c r="C51" s="284" t="s">
        <v>879</v>
      </c>
      <c r="D51" s="60" t="s">
        <v>649</v>
      </c>
      <c r="E51" s="60">
        <v>2</v>
      </c>
      <c r="F51" s="16"/>
      <c r="G51" s="124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24"/>
      <c r="AH51" s="124"/>
      <c r="AI51" s="124"/>
      <c r="AJ51" s="124"/>
      <c r="AK51" s="124"/>
    </row>
    <row r="52" spans="1:37" outlineLevel="1">
      <c r="A52" s="16"/>
      <c r="B52" s="60">
        <v>20</v>
      </c>
      <c r="C52" s="287" t="s">
        <v>880</v>
      </c>
      <c r="D52" s="60" t="s">
        <v>874</v>
      </c>
      <c r="E52" s="60">
        <v>103.9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24"/>
      <c r="AH52" s="124"/>
      <c r="AI52" s="124"/>
      <c r="AJ52" s="124"/>
      <c r="AK52" s="124"/>
    </row>
    <row r="53" spans="1:37" ht="25.5" outlineLevel="1">
      <c r="A53" s="16"/>
      <c r="B53" s="60">
        <v>21</v>
      </c>
      <c r="C53" s="19" t="s">
        <v>881</v>
      </c>
      <c r="D53" s="60" t="s">
        <v>874</v>
      </c>
      <c r="E53" s="60">
        <v>81.599999999999994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24"/>
      <c r="AH53" s="124"/>
      <c r="AI53" s="124"/>
      <c r="AJ53" s="124"/>
      <c r="AK53" s="124"/>
    </row>
    <row r="54" spans="1:37" ht="15.75" customHeight="1" outlineLevel="1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24"/>
      <c r="AH54" s="124"/>
      <c r="AI54" s="124"/>
      <c r="AJ54" s="124"/>
      <c r="AK54" s="124"/>
    </row>
    <row r="55" spans="1:37" ht="15.75" customHeight="1" outlineLevel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24"/>
      <c r="AH55" s="124"/>
      <c r="AI55" s="124"/>
      <c r="AJ55" s="124"/>
      <c r="AK55" s="124"/>
    </row>
    <row r="56" spans="1:37" ht="15.75" customHeight="1" outlineLevel="1">
      <c r="A56" s="164" t="s">
        <v>35</v>
      </c>
      <c r="B56" s="15" t="s">
        <v>882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24"/>
      <c r="AH56" s="124"/>
      <c r="AI56" s="124"/>
      <c r="AJ56" s="124"/>
      <c r="AK56" s="124"/>
    </row>
    <row r="57" spans="1:37" ht="15.75" customHeight="1" outlineLevel="1">
      <c r="A57" s="16"/>
      <c r="B57" s="60" t="s">
        <v>10</v>
      </c>
      <c r="C57" s="17" t="s">
        <v>12</v>
      </c>
      <c r="D57" s="60" t="s">
        <v>26</v>
      </c>
      <c r="E57" s="60">
        <v>2017</v>
      </c>
      <c r="F57" s="60">
        <v>2018</v>
      </c>
      <c r="G57" s="60">
        <v>2019</v>
      </c>
      <c r="H57" s="288" t="s">
        <v>883</v>
      </c>
      <c r="I57" s="60">
        <v>2021</v>
      </c>
      <c r="J57" s="60">
        <v>2022</v>
      </c>
      <c r="K57" s="60">
        <v>2023</v>
      </c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24"/>
      <c r="AH57" s="124"/>
      <c r="AI57" s="124"/>
      <c r="AJ57" s="124"/>
      <c r="AK57" s="124"/>
    </row>
    <row r="58" spans="1:37" ht="15.75" customHeight="1" outlineLevel="1">
      <c r="A58" s="16"/>
      <c r="B58" s="60">
        <v>1</v>
      </c>
      <c r="C58" s="287" t="s">
        <v>884</v>
      </c>
      <c r="D58" s="286" t="s">
        <v>111</v>
      </c>
      <c r="E58" s="60"/>
      <c r="F58" s="60"/>
      <c r="G58" s="60"/>
      <c r="H58" s="60">
        <v>523.36580000000004</v>
      </c>
      <c r="I58" s="60">
        <v>1011.3680000000001</v>
      </c>
      <c r="J58" s="60">
        <v>1059.9110000000001</v>
      </c>
      <c r="K58" s="60">
        <v>1017.124</v>
      </c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24"/>
      <c r="AH58" s="124"/>
      <c r="AI58" s="124"/>
      <c r="AJ58" s="124"/>
      <c r="AK58" s="124"/>
    </row>
    <row r="59" spans="1:37" ht="15.75" customHeight="1" outlineLevel="1">
      <c r="A59" s="16"/>
      <c r="B59" s="60">
        <v>2</v>
      </c>
      <c r="C59" s="287" t="s">
        <v>885</v>
      </c>
      <c r="D59" s="286" t="s">
        <v>111</v>
      </c>
      <c r="E59" s="60"/>
      <c r="F59" s="60"/>
      <c r="G59" s="60"/>
      <c r="H59" s="60">
        <v>170.33699999999999</v>
      </c>
      <c r="I59" s="60">
        <v>335.90699999999998</v>
      </c>
      <c r="J59" s="60">
        <v>352.02</v>
      </c>
      <c r="K59" s="188">
        <v>337.11200000000002</v>
      </c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24"/>
      <c r="AH59" s="124"/>
      <c r="AI59" s="124"/>
      <c r="AJ59" s="124"/>
      <c r="AK59" s="124"/>
    </row>
    <row r="60" spans="1:37" ht="15.75" customHeight="1" outlineLevel="1">
      <c r="A60" s="16"/>
      <c r="B60" s="60"/>
      <c r="C60" s="289" t="s">
        <v>886</v>
      </c>
      <c r="D60" s="286" t="s">
        <v>111</v>
      </c>
      <c r="E60" s="60"/>
      <c r="F60" s="60"/>
      <c r="G60" s="60"/>
      <c r="H60" s="665">
        <f t="shared" ref="H60:I60" si="0">H59*$J$65</f>
        <v>48.388443838418269</v>
      </c>
      <c r="I60" s="665">
        <f t="shared" si="0"/>
        <v>95.422703255496842</v>
      </c>
      <c r="J60" s="660">
        <v>100</v>
      </c>
      <c r="K60" s="665">
        <f>K59*$J$65</f>
        <v>95.765013351514128</v>
      </c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24"/>
      <c r="AH60" s="124"/>
      <c r="AI60" s="124"/>
      <c r="AJ60" s="124"/>
      <c r="AK60" s="124"/>
    </row>
    <row r="61" spans="1:37" ht="15.75" customHeight="1" outlineLevel="1">
      <c r="A61" s="16"/>
      <c r="B61" s="60"/>
      <c r="C61" s="289" t="s">
        <v>887</v>
      </c>
      <c r="D61" s="286" t="s">
        <v>111</v>
      </c>
      <c r="E61" s="60"/>
      <c r="F61" s="60"/>
      <c r="G61" s="60"/>
      <c r="H61" s="661">
        <f>H59-H60</f>
        <v>121.94855616158172</v>
      </c>
      <c r="I61" s="627">
        <v>284.72699999999998</v>
      </c>
      <c r="J61" s="627">
        <v>297.22300000000001</v>
      </c>
      <c r="K61" s="662">
        <v>284.57299999999998</v>
      </c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24"/>
      <c r="AH61" s="124"/>
      <c r="AI61" s="124"/>
      <c r="AJ61" s="124"/>
      <c r="AK61" s="124"/>
    </row>
    <row r="62" spans="1:37" ht="15.75" customHeight="1" outlineLevel="1">
      <c r="A62" s="16"/>
      <c r="B62" s="60">
        <v>3</v>
      </c>
      <c r="C62" s="19" t="s">
        <v>888</v>
      </c>
      <c r="D62" s="286" t="s">
        <v>111</v>
      </c>
      <c r="E62" s="60"/>
      <c r="F62" s="60"/>
      <c r="G62" s="60"/>
      <c r="H62" s="627">
        <v>353.02100000000002</v>
      </c>
      <c r="I62" s="627">
        <v>675.46100000000001</v>
      </c>
      <c r="J62" s="627">
        <v>707.89099999999996</v>
      </c>
      <c r="K62" s="627">
        <v>680.01199999999994</v>
      </c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24"/>
      <c r="AH62" s="124"/>
      <c r="AI62" s="124"/>
      <c r="AJ62" s="124"/>
      <c r="AK62" s="124"/>
    </row>
    <row r="63" spans="1:37" ht="15.75" customHeight="1" outlineLevel="1">
      <c r="A63" s="16"/>
      <c r="B63" s="60">
        <v>4</v>
      </c>
      <c r="C63" s="19" t="s">
        <v>889</v>
      </c>
      <c r="D63" s="286" t="s">
        <v>111</v>
      </c>
      <c r="E63" s="60"/>
      <c r="F63" s="60"/>
      <c r="G63" s="60"/>
      <c r="H63" s="627">
        <v>383.53699999999998</v>
      </c>
      <c r="I63" s="627">
        <v>705.39099999999996</v>
      </c>
      <c r="J63" s="627">
        <v>735.00199999999995</v>
      </c>
      <c r="K63" s="627">
        <v>709.92499999999995</v>
      </c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24"/>
      <c r="AH63" s="124"/>
      <c r="AI63" s="124"/>
      <c r="AJ63" s="124"/>
      <c r="AK63" s="124"/>
    </row>
    <row r="64" spans="1:37" ht="15.75" customHeight="1" outlineLevel="1">
      <c r="A64" s="16"/>
      <c r="B64" s="60">
        <v>5</v>
      </c>
      <c r="C64" s="19" t="s">
        <v>890</v>
      </c>
      <c r="D64" s="286" t="s">
        <v>111</v>
      </c>
      <c r="E64" s="60"/>
      <c r="F64" s="60"/>
      <c r="G64" s="60"/>
      <c r="H64" s="627">
        <v>383.53699999999998</v>
      </c>
      <c r="I64" s="627">
        <v>705.39099999999996</v>
      </c>
      <c r="J64" s="627">
        <v>735.00199999999995</v>
      </c>
      <c r="K64" s="627">
        <v>709.92499999999995</v>
      </c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24"/>
      <c r="AH64" s="124"/>
      <c r="AI64" s="124"/>
      <c r="AJ64" s="124"/>
      <c r="AK64" s="124"/>
    </row>
    <row r="65" spans="1:37" ht="15.75" customHeight="1" outlineLevel="1">
      <c r="A65" s="16"/>
      <c r="B65" s="16"/>
      <c r="C65" s="16"/>
      <c r="D65" s="16"/>
      <c r="E65" s="16"/>
      <c r="F65" s="16"/>
      <c r="G65" s="16"/>
      <c r="H65" s="663"/>
      <c r="I65" s="663"/>
      <c r="J65" s="664">
        <f>J60/J59</f>
        <v>0.28407476847906371</v>
      </c>
      <c r="K65" s="663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24"/>
      <c r="AH65" s="124"/>
      <c r="AI65" s="124"/>
      <c r="AJ65" s="124"/>
      <c r="AK65" s="124"/>
    </row>
    <row r="66" spans="1:37" ht="15.75" customHeight="1" outlineLevel="1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24"/>
      <c r="AH66" s="124"/>
      <c r="AI66" s="124"/>
      <c r="AJ66" s="124"/>
      <c r="AK66" s="124"/>
    </row>
    <row r="67" spans="1:37" ht="15.75" customHeight="1" outlineLevel="1">
      <c r="A67" s="164" t="s">
        <v>208</v>
      </c>
      <c r="B67" s="15" t="s">
        <v>891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24"/>
      <c r="AH67" s="124"/>
      <c r="AI67" s="124"/>
      <c r="AJ67" s="124"/>
      <c r="AK67" s="124"/>
    </row>
    <row r="68" spans="1:37" ht="15.75" customHeight="1" outlineLevel="1">
      <c r="A68" s="16"/>
      <c r="B68" s="60" t="s">
        <v>10</v>
      </c>
      <c r="C68" s="17" t="s">
        <v>12</v>
      </c>
      <c r="D68" s="60" t="s">
        <v>26</v>
      </c>
      <c r="E68" s="60">
        <v>2017</v>
      </c>
      <c r="F68" s="60">
        <v>2018</v>
      </c>
      <c r="G68" s="60">
        <v>2019</v>
      </c>
      <c r="H68" s="288" t="s">
        <v>883</v>
      </c>
      <c r="I68" s="60">
        <v>2021</v>
      </c>
      <c r="J68" s="60">
        <v>2022</v>
      </c>
      <c r="K68" s="60">
        <v>2023</v>
      </c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24"/>
      <c r="AH68" s="124"/>
      <c r="AI68" s="124"/>
      <c r="AJ68" s="124"/>
      <c r="AK68" s="124"/>
    </row>
    <row r="69" spans="1:37" ht="15.75" customHeight="1" outlineLevel="1">
      <c r="A69" s="16"/>
      <c r="B69" s="60">
        <v>1</v>
      </c>
      <c r="C69" s="19" t="s">
        <v>892</v>
      </c>
      <c r="D69" s="286" t="s">
        <v>111</v>
      </c>
      <c r="E69" s="60"/>
      <c r="F69" s="60"/>
      <c r="G69" s="60"/>
      <c r="H69" s="60">
        <v>320.56299999999999</v>
      </c>
      <c r="I69" s="60">
        <v>591.53800000000001</v>
      </c>
      <c r="J69" s="60">
        <v>614.95100000000002</v>
      </c>
      <c r="K69" s="60">
        <v>589.97199999999998</v>
      </c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24"/>
      <c r="AH69" s="124"/>
      <c r="AI69" s="124"/>
      <c r="AJ69" s="124"/>
      <c r="AK69" s="124"/>
    </row>
    <row r="70" spans="1:37" ht="15.75" customHeight="1" outlineLevel="1">
      <c r="A70" s="16"/>
      <c r="B70" s="60">
        <v>2</v>
      </c>
      <c r="C70" s="19" t="s">
        <v>646</v>
      </c>
      <c r="D70" s="286" t="s">
        <v>111</v>
      </c>
      <c r="E70" s="60"/>
      <c r="F70" s="60"/>
      <c r="G70" s="60"/>
      <c r="H70" s="60">
        <v>16.622</v>
      </c>
      <c r="I70" s="60">
        <v>34.362000000000002</v>
      </c>
      <c r="J70" s="60">
        <v>26.131</v>
      </c>
      <c r="K70" s="60">
        <v>20.268999999999998</v>
      </c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24"/>
      <c r="AH70" s="124"/>
      <c r="AI70" s="124"/>
      <c r="AJ70" s="124"/>
      <c r="AK70" s="124"/>
    </row>
    <row r="71" spans="1:37" ht="15.75" customHeight="1" outlineLevel="1">
      <c r="A71" s="16"/>
      <c r="B71" s="60">
        <v>3</v>
      </c>
      <c r="C71" s="290" t="s">
        <v>893</v>
      </c>
      <c r="D71" s="286" t="s">
        <v>111</v>
      </c>
      <c r="E71" s="60"/>
      <c r="F71" s="60"/>
      <c r="G71" s="60"/>
      <c r="H71" s="60">
        <v>15.836</v>
      </c>
      <c r="I71" s="60">
        <v>49.561</v>
      </c>
      <c r="J71" s="60">
        <v>66.808999999999997</v>
      </c>
      <c r="K71" s="60">
        <v>69.771000000000001</v>
      </c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24"/>
      <c r="AH71" s="124"/>
      <c r="AI71" s="124"/>
      <c r="AJ71" s="124"/>
      <c r="AK71" s="124"/>
    </row>
    <row r="72" spans="1:37" ht="15.75" customHeight="1" outlineLevel="1">
      <c r="A72" s="16"/>
      <c r="B72" s="60"/>
      <c r="C72" s="216" t="s">
        <v>894</v>
      </c>
      <c r="D72" s="286" t="s">
        <v>111</v>
      </c>
      <c r="E72" s="60"/>
      <c r="F72" s="60"/>
      <c r="G72" s="60"/>
      <c r="H72" s="60"/>
      <c r="I72" s="60"/>
      <c r="J72" s="60"/>
      <c r="K72" s="60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24"/>
      <c r="AH72" s="124"/>
      <c r="AI72" s="124"/>
      <c r="AJ72" s="124"/>
      <c r="AK72" s="124"/>
    </row>
    <row r="73" spans="1:37" ht="15.75" customHeight="1" outlineLevel="1">
      <c r="A73" s="16"/>
      <c r="B73" s="60"/>
      <c r="C73" s="216" t="s">
        <v>895</v>
      </c>
      <c r="D73" s="286" t="s">
        <v>111</v>
      </c>
      <c r="E73" s="60"/>
      <c r="F73" s="60"/>
      <c r="G73" s="60"/>
      <c r="H73" s="60"/>
      <c r="I73" s="60"/>
      <c r="J73" s="60"/>
      <c r="K73" s="60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24"/>
      <c r="AH73" s="124"/>
      <c r="AI73" s="124"/>
      <c r="AJ73" s="124"/>
      <c r="AK73" s="124"/>
    </row>
    <row r="74" spans="1:37" ht="15.75" customHeight="1" outlineLevel="1">
      <c r="A74" s="16"/>
      <c r="B74" s="60"/>
      <c r="C74" s="216" t="s">
        <v>896</v>
      </c>
      <c r="D74" s="286" t="s">
        <v>111</v>
      </c>
      <c r="E74" s="60"/>
      <c r="F74" s="60"/>
      <c r="G74" s="60"/>
      <c r="H74" s="60"/>
      <c r="I74" s="60"/>
      <c r="J74" s="60"/>
      <c r="K74" s="60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24"/>
      <c r="AH74" s="124"/>
      <c r="AI74" s="124"/>
      <c r="AJ74" s="124"/>
      <c r="AK74" s="124"/>
    </row>
    <row r="75" spans="1:37" ht="15.75" customHeight="1" outlineLevel="1">
      <c r="A75" s="16"/>
      <c r="B75" s="60"/>
      <c r="C75" s="216" t="s">
        <v>897</v>
      </c>
      <c r="D75" s="286" t="s">
        <v>111</v>
      </c>
      <c r="E75" s="60"/>
      <c r="F75" s="60"/>
      <c r="G75" s="60"/>
      <c r="H75" s="60"/>
      <c r="I75" s="60"/>
      <c r="J75" s="60"/>
      <c r="K75" s="60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24"/>
      <c r="AH75" s="124"/>
      <c r="AI75" s="124"/>
      <c r="AJ75" s="124"/>
      <c r="AK75" s="124"/>
    </row>
    <row r="76" spans="1:37" ht="15.75" customHeight="1" outlineLevel="1">
      <c r="A76" s="16"/>
      <c r="B76" s="60">
        <v>4</v>
      </c>
      <c r="C76" s="19" t="s">
        <v>898</v>
      </c>
      <c r="D76" s="286" t="s">
        <v>111</v>
      </c>
      <c r="E76" s="60"/>
      <c r="F76" s="60"/>
      <c r="G76" s="60"/>
      <c r="H76" s="60">
        <v>353.02100000000002</v>
      </c>
      <c r="I76" s="60">
        <v>675.46100000000001</v>
      </c>
      <c r="J76" s="60">
        <v>707.89099999999996</v>
      </c>
      <c r="K76" s="60">
        <v>680.01199999999994</v>
      </c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24"/>
      <c r="AH76" s="124"/>
      <c r="AI76" s="124"/>
      <c r="AJ76" s="124"/>
      <c r="AK76" s="124"/>
    </row>
    <row r="77" spans="1:37" ht="15.75" customHeight="1" outlineLevel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24"/>
      <c r="AH77" s="124"/>
      <c r="AI77" s="124"/>
      <c r="AJ77" s="124"/>
      <c r="AK77" s="124"/>
    </row>
    <row r="78" spans="1:37" ht="15.75" customHeight="1" outlineLevel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</row>
    <row r="79" spans="1:37" ht="15.75" customHeight="1" outlineLevel="1">
      <c r="A79" s="164" t="s">
        <v>67</v>
      </c>
      <c r="B79" s="15" t="s">
        <v>899</v>
      </c>
      <c r="C79" s="16"/>
      <c r="D79" s="124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24"/>
      <c r="AH79" s="124"/>
      <c r="AI79" s="124"/>
      <c r="AJ79" s="124"/>
      <c r="AK79" s="124"/>
    </row>
    <row r="80" spans="1:37" ht="118.5" customHeight="1" outlineLevel="1">
      <c r="A80" s="16"/>
      <c r="B80" s="17" t="s">
        <v>10</v>
      </c>
      <c r="C80" s="60" t="s">
        <v>900</v>
      </c>
      <c r="D80" s="60" t="s">
        <v>901</v>
      </c>
      <c r="E80" s="60" t="s">
        <v>902</v>
      </c>
      <c r="F80" s="60" t="s">
        <v>903</v>
      </c>
      <c r="G80" s="60" t="s">
        <v>904</v>
      </c>
      <c r="H80" s="60" t="s">
        <v>905</v>
      </c>
      <c r="I80" s="60" t="s">
        <v>906</v>
      </c>
      <c r="J80" s="60" t="s">
        <v>907</v>
      </c>
      <c r="K80" s="60" t="s">
        <v>908</v>
      </c>
      <c r="L80" s="60" t="s">
        <v>909</v>
      </c>
      <c r="M80" s="60" t="s">
        <v>910</v>
      </c>
      <c r="N80" s="60" t="s">
        <v>586</v>
      </c>
      <c r="O80" s="124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24"/>
      <c r="AH80" s="124"/>
      <c r="AI80" s="124"/>
      <c r="AJ80" s="124"/>
      <c r="AK80" s="124"/>
    </row>
    <row r="81" spans="1:37" ht="15.75" customHeight="1" outlineLevel="1">
      <c r="A81" s="16"/>
      <c r="B81" s="60"/>
      <c r="C81" s="126" t="s">
        <v>911</v>
      </c>
      <c r="E81" s="117"/>
      <c r="G81" s="117"/>
      <c r="I81" s="117"/>
      <c r="K81" s="117"/>
      <c r="M81" s="117"/>
      <c r="N81" s="117"/>
      <c r="O81" s="124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24"/>
      <c r="AH81" s="124"/>
      <c r="AI81" s="124"/>
      <c r="AJ81" s="124"/>
      <c r="AK81" s="124"/>
    </row>
    <row r="82" spans="1:37" ht="15.75" customHeight="1" outlineLevel="1">
      <c r="A82" s="16"/>
      <c r="B82" s="60">
        <v>1</v>
      </c>
      <c r="C82" s="60" t="s">
        <v>912</v>
      </c>
      <c r="D82" s="17">
        <v>1970</v>
      </c>
      <c r="E82" s="60">
        <v>20000</v>
      </c>
      <c r="F82" s="60">
        <v>2540</v>
      </c>
      <c r="G82" s="60">
        <v>6</v>
      </c>
      <c r="H82" s="60">
        <v>1</v>
      </c>
      <c r="I82" s="60">
        <v>5</v>
      </c>
      <c r="J82" s="17">
        <v>585</v>
      </c>
      <c r="K82" s="60">
        <v>67</v>
      </c>
      <c r="L82" s="60">
        <v>71</v>
      </c>
      <c r="M82" s="60" t="s">
        <v>377</v>
      </c>
      <c r="N82" s="60">
        <v>1704.9</v>
      </c>
      <c r="O82" s="124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24"/>
      <c r="AH82" s="124"/>
      <c r="AI82" s="124"/>
      <c r="AJ82" s="124"/>
      <c r="AK82" s="124"/>
    </row>
    <row r="83" spans="1:37" ht="15.75" customHeight="1" outlineLevel="1">
      <c r="A83" s="16"/>
      <c r="B83" s="60">
        <v>2</v>
      </c>
      <c r="C83" s="60"/>
      <c r="D83" s="17"/>
      <c r="E83" s="60"/>
      <c r="F83" s="60"/>
      <c r="G83" s="60"/>
      <c r="H83" s="60"/>
      <c r="I83" s="60"/>
      <c r="J83" s="17"/>
      <c r="K83" s="60"/>
      <c r="L83" s="60"/>
      <c r="M83" s="60"/>
      <c r="N83" s="60"/>
      <c r="O83" s="124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24"/>
      <c r="AH83" s="124"/>
      <c r="AI83" s="124"/>
      <c r="AJ83" s="124"/>
      <c r="AK83" s="124"/>
    </row>
    <row r="84" spans="1:37" ht="15.75" customHeight="1" outlineLevel="1">
      <c r="A84" s="16"/>
      <c r="B84" s="60">
        <v>3</v>
      </c>
      <c r="C84" s="60"/>
      <c r="D84" s="17"/>
      <c r="E84" s="60"/>
      <c r="F84" s="60"/>
      <c r="G84" s="60"/>
      <c r="H84" s="60"/>
      <c r="I84" s="60"/>
      <c r="J84" s="17"/>
      <c r="K84" s="60"/>
      <c r="L84" s="60"/>
      <c r="M84" s="60"/>
      <c r="N84" s="60"/>
      <c r="O84" s="124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24"/>
      <c r="AH84" s="124"/>
      <c r="AI84" s="124"/>
      <c r="AJ84" s="124"/>
      <c r="AK84" s="124"/>
    </row>
    <row r="85" spans="1:37" ht="15.75" customHeight="1" outlineLevel="1">
      <c r="A85" s="16"/>
      <c r="B85" s="60" t="s">
        <v>222</v>
      </c>
      <c r="C85" s="60"/>
      <c r="D85" s="17"/>
      <c r="E85" s="60"/>
      <c r="F85" s="60"/>
      <c r="G85" s="60"/>
      <c r="H85" s="60"/>
      <c r="I85" s="60"/>
      <c r="J85" s="17"/>
      <c r="K85" s="60"/>
      <c r="L85" s="60"/>
      <c r="M85" s="60"/>
      <c r="N85" s="60"/>
      <c r="O85" s="124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24"/>
      <c r="AH85" s="124"/>
      <c r="AI85" s="124"/>
      <c r="AJ85" s="124"/>
      <c r="AK85" s="124"/>
    </row>
    <row r="86" spans="1:37" ht="15.75" customHeight="1" outlineLevel="1">
      <c r="A86" s="16"/>
      <c r="B86" s="60"/>
      <c r="C86" s="126" t="s">
        <v>913</v>
      </c>
      <c r="D86" s="17"/>
      <c r="E86" s="60"/>
      <c r="F86" s="60"/>
      <c r="G86" s="60"/>
      <c r="H86" s="60"/>
      <c r="I86" s="60"/>
      <c r="J86" s="17"/>
      <c r="K86" s="60"/>
      <c r="L86" s="60"/>
      <c r="M86" s="60"/>
      <c r="N86" s="60"/>
      <c r="O86" s="124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24"/>
      <c r="AH86" s="124"/>
      <c r="AI86" s="124"/>
      <c r="AJ86" s="124"/>
      <c r="AK86" s="124"/>
    </row>
    <row r="87" spans="1:37" ht="15.75" customHeight="1" outlineLevel="1">
      <c r="A87" s="16"/>
      <c r="B87" s="60">
        <v>1</v>
      </c>
      <c r="C87" s="60" t="s">
        <v>914</v>
      </c>
      <c r="D87" s="17">
        <v>1970</v>
      </c>
      <c r="E87" s="60">
        <v>20500</v>
      </c>
      <c r="F87" s="60">
        <v>1945</v>
      </c>
      <c r="G87" s="60">
        <v>3</v>
      </c>
      <c r="H87" s="60">
        <v>1</v>
      </c>
      <c r="I87" s="60">
        <v>2</v>
      </c>
      <c r="J87" s="17">
        <v>185</v>
      </c>
      <c r="K87" s="60">
        <v>55</v>
      </c>
      <c r="L87" s="60">
        <v>75</v>
      </c>
      <c r="M87" s="60" t="s">
        <v>414</v>
      </c>
      <c r="N87" s="60">
        <v>98.102999999999994</v>
      </c>
      <c r="O87" s="124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24"/>
      <c r="AH87" s="124"/>
      <c r="AI87" s="124"/>
      <c r="AJ87" s="124"/>
      <c r="AK87" s="124"/>
    </row>
    <row r="88" spans="1:37" ht="15.75" customHeight="1" outlineLevel="1">
      <c r="A88" s="16"/>
      <c r="B88" s="60">
        <v>2</v>
      </c>
      <c r="C88" s="60" t="s">
        <v>915</v>
      </c>
      <c r="D88" s="17">
        <v>1970</v>
      </c>
      <c r="E88" s="60"/>
      <c r="F88" s="60"/>
      <c r="G88" s="60">
        <v>2</v>
      </c>
      <c r="H88" s="60">
        <v>1</v>
      </c>
      <c r="I88" s="60">
        <v>1</v>
      </c>
      <c r="J88" s="17">
        <v>69</v>
      </c>
      <c r="K88" s="60">
        <v>32</v>
      </c>
      <c r="L88" s="60">
        <v>37</v>
      </c>
      <c r="M88" s="60" t="s">
        <v>414</v>
      </c>
      <c r="N88" s="60">
        <v>33.026000000000003</v>
      </c>
      <c r="O88" s="124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24"/>
      <c r="AH88" s="124"/>
      <c r="AI88" s="124"/>
      <c r="AJ88" s="124"/>
      <c r="AK88" s="124"/>
    </row>
    <row r="89" spans="1:37" ht="15.75" customHeight="1" outlineLevel="1">
      <c r="A89" s="16"/>
      <c r="B89" s="60">
        <v>3</v>
      </c>
      <c r="C89" s="60"/>
      <c r="D89" s="17"/>
      <c r="E89" s="60"/>
      <c r="F89" s="60"/>
      <c r="G89" s="60"/>
      <c r="H89" s="60"/>
      <c r="I89" s="60"/>
      <c r="J89" s="17"/>
      <c r="K89" s="60"/>
      <c r="L89" s="60"/>
      <c r="M89" s="60"/>
      <c r="N89" s="60"/>
      <c r="O89" s="124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24"/>
      <c r="AH89" s="124"/>
      <c r="AI89" s="124"/>
      <c r="AJ89" s="124"/>
      <c r="AK89" s="124"/>
    </row>
    <row r="90" spans="1:37" ht="15.75" customHeight="1" outlineLevel="1">
      <c r="A90" s="218"/>
      <c r="B90" s="230" t="s">
        <v>222</v>
      </c>
      <c r="C90" s="230"/>
      <c r="D90" s="182"/>
      <c r="E90" s="230"/>
      <c r="F90" s="230"/>
      <c r="G90" s="230"/>
      <c r="H90" s="230"/>
      <c r="I90" s="230"/>
      <c r="J90" s="182"/>
      <c r="K90" s="230"/>
      <c r="L90" s="230"/>
      <c r="M90" s="230"/>
      <c r="N90" s="230"/>
      <c r="O90" s="291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C90" s="218"/>
      <c r="AD90" s="218"/>
      <c r="AE90" s="218"/>
      <c r="AF90" s="218"/>
      <c r="AG90" s="291"/>
      <c r="AH90" s="291"/>
      <c r="AI90" s="291"/>
      <c r="AJ90" s="291"/>
      <c r="AK90" s="291"/>
    </row>
    <row r="91" spans="1:37" ht="15.75" customHeight="1" outlineLevel="1">
      <c r="A91" s="16"/>
      <c r="B91" s="68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24"/>
      <c r="AH91" s="124"/>
      <c r="AI91" s="124"/>
      <c r="AJ91" s="124"/>
      <c r="AK91" s="124"/>
    </row>
    <row r="92" spans="1:37" ht="15.75" customHeight="1" outlineLevel="1">
      <c r="A92" s="16"/>
      <c r="B92" s="68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24"/>
      <c r="AH92" s="124"/>
      <c r="AI92" s="124"/>
      <c r="AJ92" s="124"/>
      <c r="AK92" s="124"/>
    </row>
    <row r="93" spans="1:37" ht="15.75" customHeight="1" outlineLevel="1">
      <c r="A93" s="224" t="s">
        <v>272</v>
      </c>
      <c r="B93" s="15" t="s">
        <v>916</v>
      </c>
      <c r="C93" s="16"/>
      <c r="D93" s="124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24"/>
      <c r="AH93" s="124"/>
      <c r="AI93" s="124"/>
      <c r="AJ93" s="124"/>
      <c r="AK93" s="124"/>
    </row>
    <row r="94" spans="1:37" ht="111.75" customHeight="1" outlineLevel="1">
      <c r="A94" s="16"/>
      <c r="B94" s="17" t="s">
        <v>10</v>
      </c>
      <c r="C94" s="60" t="s">
        <v>917</v>
      </c>
      <c r="D94" s="60" t="s">
        <v>901</v>
      </c>
      <c r="E94" s="60" t="s">
        <v>918</v>
      </c>
      <c r="F94" s="60" t="s">
        <v>903</v>
      </c>
      <c r="G94" s="60" t="s">
        <v>904</v>
      </c>
      <c r="H94" s="60" t="s">
        <v>905</v>
      </c>
      <c r="I94" s="60" t="s">
        <v>906</v>
      </c>
      <c r="J94" s="60" t="s">
        <v>907</v>
      </c>
      <c r="K94" s="60" t="s">
        <v>908</v>
      </c>
      <c r="L94" s="60" t="s">
        <v>909</v>
      </c>
      <c r="M94" s="60" t="s">
        <v>910</v>
      </c>
      <c r="N94" s="60" t="s">
        <v>586</v>
      </c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24"/>
      <c r="AH94" s="124"/>
      <c r="AI94" s="124"/>
      <c r="AJ94" s="124"/>
      <c r="AK94" s="124"/>
    </row>
    <row r="95" spans="1:37" ht="15.75" customHeight="1" outlineLevel="1">
      <c r="A95" s="16"/>
      <c r="B95" s="60">
        <v>1</v>
      </c>
      <c r="C95" s="255" t="s">
        <v>919</v>
      </c>
      <c r="D95" s="17">
        <v>1992</v>
      </c>
      <c r="E95" s="60">
        <v>250</v>
      </c>
      <c r="F95" s="60">
        <v>6000</v>
      </c>
      <c r="G95" s="60">
        <v>1</v>
      </c>
      <c r="H95" s="60">
        <v>1</v>
      </c>
      <c r="I95" s="60"/>
      <c r="J95" s="17">
        <v>67</v>
      </c>
      <c r="K95" s="60">
        <v>67</v>
      </c>
      <c r="L95" s="60"/>
      <c r="M95" s="60" t="s">
        <v>377</v>
      </c>
      <c r="N95" s="60">
        <v>209714</v>
      </c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24"/>
      <c r="AH95" s="124"/>
      <c r="AI95" s="124"/>
      <c r="AJ95" s="124"/>
      <c r="AK95" s="124"/>
    </row>
    <row r="96" spans="1:37" ht="15.75" customHeight="1" outlineLevel="1">
      <c r="A96" s="16"/>
      <c r="B96" s="60">
        <v>2</v>
      </c>
      <c r="C96" s="19" t="s">
        <v>920</v>
      </c>
      <c r="D96" s="17">
        <v>1972</v>
      </c>
      <c r="E96" s="60">
        <v>60</v>
      </c>
      <c r="F96" s="60">
        <v>1440</v>
      </c>
      <c r="G96" s="60">
        <v>1</v>
      </c>
      <c r="H96" s="60">
        <v>1</v>
      </c>
      <c r="I96" s="60"/>
      <c r="J96" s="17">
        <v>37</v>
      </c>
      <c r="K96" s="60">
        <v>37</v>
      </c>
      <c r="L96" s="60"/>
      <c r="M96" s="60" t="s">
        <v>414</v>
      </c>
      <c r="N96" s="60">
        <v>415068</v>
      </c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24"/>
      <c r="AH96" s="124"/>
      <c r="AI96" s="124"/>
      <c r="AJ96" s="124"/>
      <c r="AK96" s="124"/>
    </row>
    <row r="97" spans="1:37" ht="15.75" customHeight="1" outlineLevel="1">
      <c r="A97" s="16"/>
      <c r="B97" s="60">
        <v>3</v>
      </c>
      <c r="C97" s="19" t="s">
        <v>921</v>
      </c>
      <c r="D97" s="17">
        <v>1984</v>
      </c>
      <c r="E97" s="60">
        <v>50</v>
      </c>
      <c r="F97" s="60">
        <v>1200</v>
      </c>
      <c r="G97" s="60">
        <v>1</v>
      </c>
      <c r="H97" s="60">
        <v>1</v>
      </c>
      <c r="I97" s="60"/>
      <c r="J97" s="17">
        <v>45</v>
      </c>
      <c r="K97" s="60">
        <v>45</v>
      </c>
      <c r="L97" s="60"/>
      <c r="M97" s="60" t="s">
        <v>377</v>
      </c>
      <c r="N97" s="60">
        <v>404256</v>
      </c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24"/>
      <c r="AH97" s="124"/>
      <c r="AI97" s="124"/>
      <c r="AJ97" s="124"/>
      <c r="AK97" s="124"/>
    </row>
    <row r="98" spans="1:37" ht="15.75" customHeight="1" outlineLevel="1">
      <c r="A98" s="16"/>
      <c r="B98" s="60">
        <v>4</v>
      </c>
      <c r="C98" s="19" t="s">
        <v>922</v>
      </c>
      <c r="D98" s="17">
        <v>1964</v>
      </c>
      <c r="E98" s="60">
        <v>60</v>
      </c>
      <c r="F98" s="60" t="s">
        <v>923</v>
      </c>
      <c r="G98" s="60">
        <v>0</v>
      </c>
      <c r="H98" s="60">
        <v>0</v>
      </c>
      <c r="I98" s="60"/>
      <c r="J98" s="17">
        <v>0</v>
      </c>
      <c r="K98" s="60">
        <v>0</v>
      </c>
      <c r="L98" s="60"/>
      <c r="M98" s="60" t="s">
        <v>414</v>
      </c>
      <c r="N98" s="60">
        <v>0</v>
      </c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24"/>
      <c r="AH98" s="124"/>
      <c r="AI98" s="124"/>
      <c r="AJ98" s="124"/>
      <c r="AK98" s="124"/>
    </row>
    <row r="99" spans="1:37" ht="15.75" customHeight="1" outlineLevel="1">
      <c r="A99" s="16"/>
      <c r="B99" s="60">
        <v>5</v>
      </c>
      <c r="C99" s="19" t="s">
        <v>924</v>
      </c>
      <c r="D99" s="17">
        <v>1974</v>
      </c>
      <c r="E99" s="60">
        <v>60</v>
      </c>
      <c r="F99" s="60" t="s">
        <v>923</v>
      </c>
      <c r="G99" s="60">
        <v>0</v>
      </c>
      <c r="H99" s="60">
        <v>0</v>
      </c>
      <c r="I99" s="60"/>
      <c r="J99" s="17">
        <v>0</v>
      </c>
      <c r="K99" s="60">
        <v>0</v>
      </c>
      <c r="L99" s="60"/>
      <c r="M99" s="60" t="s">
        <v>414</v>
      </c>
      <c r="N99" s="60">
        <v>0</v>
      </c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24"/>
      <c r="AH99" s="124"/>
      <c r="AI99" s="124"/>
      <c r="AJ99" s="124"/>
      <c r="AK99" s="124"/>
    </row>
    <row r="100" spans="1:37" ht="15.75" customHeight="1" outlineLevel="1">
      <c r="A100" s="16"/>
      <c r="B100" s="60">
        <v>6</v>
      </c>
      <c r="C100" s="19" t="s">
        <v>925</v>
      </c>
      <c r="D100" s="17">
        <v>1976</v>
      </c>
      <c r="E100" s="60">
        <v>250</v>
      </c>
      <c r="F100" s="60" t="s">
        <v>923</v>
      </c>
      <c r="G100" s="60">
        <v>0</v>
      </c>
      <c r="H100" s="60">
        <v>0</v>
      </c>
      <c r="I100" s="60"/>
      <c r="J100" s="17">
        <v>0</v>
      </c>
      <c r="K100" s="60">
        <v>0</v>
      </c>
      <c r="L100" s="60"/>
      <c r="M100" s="60" t="s">
        <v>414</v>
      </c>
      <c r="N100" s="60">
        <v>0</v>
      </c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24"/>
      <c r="AH100" s="124"/>
      <c r="AI100" s="124"/>
      <c r="AJ100" s="124"/>
      <c r="AK100" s="124"/>
    </row>
    <row r="101" spans="1:37" ht="15.75" customHeight="1" outlineLevel="1">
      <c r="A101" s="16"/>
      <c r="B101" s="60">
        <v>7</v>
      </c>
      <c r="C101" s="19" t="s">
        <v>926</v>
      </c>
      <c r="D101" s="17">
        <v>1987</v>
      </c>
      <c r="E101" s="60">
        <v>10</v>
      </c>
      <c r="F101" s="60">
        <v>240</v>
      </c>
      <c r="G101" s="60">
        <v>1</v>
      </c>
      <c r="H101" s="60">
        <v>1</v>
      </c>
      <c r="I101" s="60"/>
      <c r="J101" s="17">
        <v>2.2999999999999998</v>
      </c>
      <c r="K101" s="60">
        <v>2.2999999999999998</v>
      </c>
      <c r="L101" s="60"/>
      <c r="M101" s="60" t="s">
        <v>414</v>
      </c>
      <c r="N101" s="60">
        <v>5100</v>
      </c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24"/>
      <c r="AH101" s="124"/>
      <c r="AI101" s="124"/>
      <c r="AJ101" s="124"/>
      <c r="AK101" s="124"/>
    </row>
    <row r="102" spans="1:37" ht="15.75" customHeight="1" outlineLevel="1">
      <c r="A102" s="16"/>
      <c r="B102" s="60">
        <v>8</v>
      </c>
      <c r="C102" s="19" t="s">
        <v>927</v>
      </c>
      <c r="D102" s="17">
        <v>1987</v>
      </c>
      <c r="E102" s="60">
        <v>9</v>
      </c>
      <c r="F102" s="60">
        <v>216</v>
      </c>
      <c r="G102" s="60">
        <v>1</v>
      </c>
      <c r="H102" s="60">
        <v>1</v>
      </c>
      <c r="I102" s="60"/>
      <c r="J102" s="17">
        <v>4.5</v>
      </c>
      <c r="K102" s="60">
        <v>4.5</v>
      </c>
      <c r="L102" s="60"/>
      <c r="M102" s="60" t="s">
        <v>414</v>
      </c>
      <c r="N102" s="60">
        <v>6097</v>
      </c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24"/>
      <c r="AH102" s="124"/>
      <c r="AI102" s="124"/>
      <c r="AJ102" s="124"/>
      <c r="AK102" s="124"/>
    </row>
    <row r="103" spans="1:37" ht="15.75" customHeight="1" outlineLevel="1">
      <c r="A103" s="16"/>
      <c r="B103" s="60">
        <v>9</v>
      </c>
      <c r="C103" s="19" t="s">
        <v>928</v>
      </c>
      <c r="D103" s="17">
        <v>1989</v>
      </c>
      <c r="E103" s="60">
        <v>10</v>
      </c>
      <c r="F103" s="60">
        <v>240</v>
      </c>
      <c r="G103" s="60">
        <v>1</v>
      </c>
      <c r="H103" s="60">
        <v>1</v>
      </c>
      <c r="I103" s="60"/>
      <c r="J103" s="17">
        <v>4.5</v>
      </c>
      <c r="K103" s="60">
        <v>4.5</v>
      </c>
      <c r="L103" s="60"/>
      <c r="M103" s="60" t="s">
        <v>414</v>
      </c>
      <c r="N103" s="60">
        <v>8518</v>
      </c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24"/>
      <c r="AH103" s="124"/>
      <c r="AI103" s="124"/>
      <c r="AJ103" s="124"/>
      <c r="AK103" s="124"/>
    </row>
    <row r="104" spans="1:37" ht="15.75" customHeight="1" outlineLevel="1">
      <c r="A104" s="16"/>
      <c r="B104" s="60">
        <v>10</v>
      </c>
      <c r="C104" s="19" t="s">
        <v>929</v>
      </c>
      <c r="D104" s="17">
        <v>1996</v>
      </c>
      <c r="E104" s="60">
        <v>10</v>
      </c>
      <c r="F104" s="60">
        <v>240</v>
      </c>
      <c r="G104" s="60">
        <v>1</v>
      </c>
      <c r="H104" s="60">
        <v>1</v>
      </c>
      <c r="I104" s="60"/>
      <c r="J104" s="17">
        <v>4.5</v>
      </c>
      <c r="K104" s="60">
        <v>4.5</v>
      </c>
      <c r="L104" s="60"/>
      <c r="M104" s="60" t="s">
        <v>414</v>
      </c>
      <c r="N104" s="60">
        <v>4146</v>
      </c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24"/>
      <c r="AH104" s="124"/>
      <c r="AI104" s="124"/>
      <c r="AJ104" s="124"/>
      <c r="AK104" s="124"/>
    </row>
    <row r="105" spans="1:37" ht="15.75" customHeight="1" outlineLevel="1">
      <c r="A105" s="16"/>
      <c r="B105" s="68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24"/>
      <c r="AH105" s="124"/>
      <c r="AI105" s="124"/>
      <c r="AJ105" s="124"/>
      <c r="AK105" s="124"/>
    </row>
    <row r="106" spans="1:37" ht="15.75" customHeight="1" outlineLevel="1">
      <c r="A106" s="16"/>
      <c r="B106" s="68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24"/>
      <c r="AH106" s="124"/>
      <c r="AI106" s="124"/>
      <c r="AJ106" s="124"/>
      <c r="AK106" s="124"/>
    </row>
    <row r="107" spans="1:37" ht="15.75" customHeight="1" outlineLevel="1">
      <c r="A107" s="16"/>
      <c r="B107" s="68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24"/>
      <c r="AH107" s="124"/>
      <c r="AI107" s="124"/>
      <c r="AJ107" s="124"/>
      <c r="AK107" s="124"/>
    </row>
    <row r="108" spans="1:37" ht="15.75" customHeight="1" outlineLevel="1">
      <c r="A108" s="16"/>
      <c r="B108" s="16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24"/>
      <c r="AH108" s="124"/>
      <c r="AI108" s="124"/>
      <c r="AJ108" s="124"/>
      <c r="AK108" s="124"/>
    </row>
    <row r="109" spans="1:37" outlineLevel="1">
      <c r="A109" s="164" t="s">
        <v>276</v>
      </c>
      <c r="B109" s="15" t="s">
        <v>930</v>
      </c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24"/>
      <c r="AH109" s="124"/>
      <c r="AI109" s="124"/>
      <c r="AJ109" s="124"/>
      <c r="AK109" s="124"/>
    </row>
    <row r="110" spans="1:37" ht="76.5" outlineLevel="1">
      <c r="A110" s="16"/>
      <c r="B110" s="17" t="s">
        <v>10</v>
      </c>
      <c r="C110" s="17" t="s">
        <v>931</v>
      </c>
      <c r="D110" s="60" t="s">
        <v>901</v>
      </c>
      <c r="E110" s="60" t="s">
        <v>932</v>
      </c>
      <c r="F110" s="60" t="s">
        <v>904</v>
      </c>
      <c r="G110" s="60" t="s">
        <v>933</v>
      </c>
      <c r="H110" s="60" t="s">
        <v>934</v>
      </c>
      <c r="I110" s="60" t="s">
        <v>935</v>
      </c>
      <c r="J110" s="60" t="s">
        <v>586</v>
      </c>
      <c r="K110" s="124"/>
      <c r="L110" s="124"/>
      <c r="M110" s="124"/>
      <c r="N110" s="124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24"/>
      <c r="AH110" s="124"/>
      <c r="AI110" s="124"/>
      <c r="AJ110" s="124"/>
      <c r="AK110" s="124"/>
    </row>
    <row r="111" spans="1:37" ht="15.75" customHeight="1" outlineLevel="1">
      <c r="A111" s="16"/>
      <c r="B111" s="46">
        <v>1</v>
      </c>
      <c r="C111" s="125" t="s">
        <v>1675</v>
      </c>
      <c r="D111" s="46">
        <v>1987</v>
      </c>
      <c r="E111" s="46">
        <v>30</v>
      </c>
      <c r="F111" s="46">
        <v>0</v>
      </c>
      <c r="G111" s="46">
        <v>0</v>
      </c>
      <c r="H111" s="46">
        <v>0</v>
      </c>
      <c r="I111" s="46" t="s">
        <v>414</v>
      </c>
      <c r="J111" s="60">
        <v>5100</v>
      </c>
      <c r="K111" s="124"/>
      <c r="L111" s="124"/>
      <c r="M111" s="124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24"/>
      <c r="AH111" s="124"/>
      <c r="AI111" s="124"/>
      <c r="AJ111" s="124"/>
      <c r="AK111" s="124"/>
    </row>
    <row r="112" spans="1:37" ht="15.75" customHeight="1" outlineLevel="1">
      <c r="A112" s="16"/>
      <c r="B112" s="46">
        <v>2</v>
      </c>
      <c r="C112" s="125" t="s">
        <v>1677</v>
      </c>
      <c r="D112" s="46">
        <v>1987</v>
      </c>
      <c r="E112" s="46">
        <v>25</v>
      </c>
      <c r="F112" s="46">
        <v>0</v>
      </c>
      <c r="G112" s="46">
        <v>0</v>
      </c>
      <c r="H112" s="46">
        <v>0</v>
      </c>
      <c r="I112" s="46" t="s">
        <v>414</v>
      </c>
      <c r="J112" s="60">
        <v>6097</v>
      </c>
      <c r="K112" s="124"/>
      <c r="L112" s="124"/>
      <c r="M112" s="124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24"/>
      <c r="AH112" s="124"/>
      <c r="AI112" s="124"/>
      <c r="AJ112" s="124"/>
      <c r="AK112" s="124"/>
    </row>
    <row r="113" spans="1:37" ht="15.75" customHeight="1" outlineLevel="1">
      <c r="A113" s="16"/>
      <c r="B113" s="46">
        <v>3</v>
      </c>
      <c r="C113" s="125" t="s">
        <v>1678</v>
      </c>
      <c r="D113" s="46">
        <v>1989</v>
      </c>
      <c r="E113" s="46">
        <v>12</v>
      </c>
      <c r="F113" s="46">
        <v>0</v>
      </c>
      <c r="G113" s="46">
        <v>0</v>
      </c>
      <c r="H113" s="46">
        <v>0</v>
      </c>
      <c r="I113" s="46" t="s">
        <v>414</v>
      </c>
      <c r="J113" s="60">
        <v>8518</v>
      </c>
      <c r="K113" s="124"/>
      <c r="L113" s="124"/>
      <c r="M113" s="124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24"/>
      <c r="AH113" s="124"/>
      <c r="AI113" s="124"/>
      <c r="AJ113" s="124"/>
      <c r="AK113" s="124"/>
    </row>
    <row r="114" spans="1:37" ht="30" customHeight="1" outlineLevel="1">
      <c r="A114" s="16"/>
      <c r="B114" s="46">
        <v>4</v>
      </c>
      <c r="C114" s="684" t="s">
        <v>1676</v>
      </c>
      <c r="D114" s="46">
        <v>1996</v>
      </c>
      <c r="E114" s="46">
        <v>40</v>
      </c>
      <c r="F114" s="46">
        <v>0</v>
      </c>
      <c r="G114" s="46">
        <v>0</v>
      </c>
      <c r="H114" s="46">
        <v>0</v>
      </c>
      <c r="I114" s="46" t="s">
        <v>414</v>
      </c>
      <c r="J114" s="60">
        <v>4146</v>
      </c>
      <c r="K114" s="124"/>
      <c r="L114" s="124"/>
      <c r="M114" s="124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24"/>
      <c r="AH114" s="124"/>
      <c r="AI114" s="124"/>
      <c r="AJ114" s="124"/>
      <c r="AK114" s="124"/>
    </row>
    <row r="115" spans="1:37" ht="15.75" customHeight="1" outlineLevel="1">
      <c r="A115" s="16"/>
      <c r="B115" s="46" t="s">
        <v>936</v>
      </c>
      <c r="C115" s="125"/>
      <c r="D115" s="125"/>
      <c r="E115" s="125"/>
      <c r="F115" s="125"/>
      <c r="G115" s="125"/>
      <c r="H115" s="125"/>
      <c r="I115" s="125"/>
      <c r="J115" s="60"/>
      <c r="K115" s="124"/>
      <c r="L115" s="124"/>
      <c r="M115" s="124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24"/>
      <c r="AH115" s="124"/>
      <c r="AI115" s="124"/>
      <c r="AJ115" s="124"/>
      <c r="AK115" s="124"/>
    </row>
    <row r="116" spans="1:37" ht="15.75" customHeight="1" outlineLevel="1">
      <c r="A116" s="16"/>
      <c r="B116" s="68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24"/>
      <c r="AH116" s="124"/>
      <c r="AI116" s="124"/>
      <c r="AJ116" s="124"/>
      <c r="AK116" s="124"/>
    </row>
    <row r="117" spans="1:37" ht="15.75" customHeight="1" outlineLevel="1">
      <c r="A117" s="16"/>
      <c r="B117" s="68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24"/>
      <c r="AH117" s="124"/>
      <c r="AI117" s="124"/>
      <c r="AJ117" s="124"/>
      <c r="AK117" s="124"/>
    </row>
    <row r="118" spans="1:37" ht="15.75" customHeight="1" outlineLevel="1">
      <c r="A118" s="164" t="s">
        <v>282</v>
      </c>
      <c r="B118" s="292" t="s">
        <v>937</v>
      </c>
      <c r="C118" s="124"/>
      <c r="D118" s="124"/>
      <c r="E118" s="124"/>
      <c r="F118" s="124"/>
      <c r="G118" s="291"/>
      <c r="H118" s="124"/>
      <c r="I118" s="124"/>
      <c r="J118" s="124"/>
      <c r="K118" s="124"/>
      <c r="L118" s="124"/>
      <c r="M118" s="124"/>
      <c r="N118" s="124"/>
      <c r="O118" s="124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24"/>
      <c r="AH118" s="124"/>
      <c r="AI118" s="124"/>
      <c r="AJ118" s="124"/>
      <c r="AK118" s="124"/>
    </row>
    <row r="119" spans="1:37" ht="94.5" customHeight="1" outlineLevel="1">
      <c r="A119" s="16"/>
      <c r="B119" s="17" t="s">
        <v>10</v>
      </c>
      <c r="C119" s="17" t="s">
        <v>938</v>
      </c>
      <c r="D119" s="60" t="s">
        <v>901</v>
      </c>
      <c r="E119" s="60" t="s">
        <v>939</v>
      </c>
      <c r="F119" s="60" t="s">
        <v>940</v>
      </c>
      <c r="G119" s="60" t="s">
        <v>941</v>
      </c>
      <c r="H119" s="60" t="s">
        <v>942</v>
      </c>
      <c r="I119" s="60" t="s">
        <v>943</v>
      </c>
      <c r="J119" s="60" t="s">
        <v>944</v>
      </c>
      <c r="K119" s="60" t="s">
        <v>945</v>
      </c>
      <c r="L119" s="60" t="s">
        <v>934</v>
      </c>
      <c r="M119" s="60" t="s">
        <v>946</v>
      </c>
      <c r="N119" s="60" t="s">
        <v>947</v>
      </c>
      <c r="O119" s="60" t="s">
        <v>948</v>
      </c>
      <c r="P119" s="60" t="s">
        <v>949</v>
      </c>
      <c r="Q119" s="60" t="s">
        <v>950</v>
      </c>
      <c r="R119" s="124"/>
      <c r="S119" s="124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24"/>
      <c r="AH119" s="124"/>
      <c r="AI119" s="124"/>
      <c r="AJ119" s="124"/>
      <c r="AK119" s="124"/>
    </row>
    <row r="120" spans="1:37" ht="15.75" customHeight="1" outlineLevel="1">
      <c r="A120" s="16"/>
      <c r="B120" s="46">
        <v>1</v>
      </c>
      <c r="C120" s="126" t="s">
        <v>1679</v>
      </c>
      <c r="D120" s="60">
        <v>1970</v>
      </c>
      <c r="E120" s="60">
        <v>20500</v>
      </c>
      <c r="F120" s="60">
        <v>1945</v>
      </c>
      <c r="G120" s="60">
        <v>709925</v>
      </c>
      <c r="H120" s="125">
        <v>1289.3630000000001</v>
      </c>
      <c r="I120" s="46">
        <v>3</v>
      </c>
      <c r="J120" s="60">
        <v>397</v>
      </c>
      <c r="K120" s="60" t="s">
        <v>377</v>
      </c>
      <c r="L120" s="60">
        <v>154</v>
      </c>
      <c r="M120" s="60" t="s">
        <v>414</v>
      </c>
      <c r="N120" s="60">
        <v>1089.925</v>
      </c>
      <c r="O120" s="60">
        <v>926.4</v>
      </c>
      <c r="P120" s="60">
        <v>163.52500000000001</v>
      </c>
      <c r="Q120" s="60" t="s">
        <v>5</v>
      </c>
      <c r="R120" s="124"/>
      <c r="S120" s="124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24"/>
      <c r="AH120" s="124"/>
      <c r="AI120" s="124"/>
      <c r="AJ120" s="124"/>
      <c r="AK120" s="124"/>
    </row>
    <row r="121" spans="1:37" ht="15.75" customHeight="1" outlineLevel="1">
      <c r="A121" s="16"/>
      <c r="B121" s="46">
        <v>2</v>
      </c>
      <c r="C121" s="60"/>
      <c r="D121" s="60"/>
      <c r="E121" s="60"/>
      <c r="F121" s="60"/>
      <c r="G121" s="60"/>
      <c r="H121" s="125"/>
      <c r="I121" s="125"/>
      <c r="J121" s="60"/>
      <c r="K121" s="60"/>
      <c r="L121" s="60"/>
      <c r="M121" s="60"/>
      <c r="N121" s="60"/>
      <c r="O121" s="60"/>
      <c r="P121" s="60"/>
      <c r="Q121" s="60"/>
      <c r="R121" s="124"/>
      <c r="S121" s="124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24"/>
      <c r="AH121" s="124"/>
      <c r="AI121" s="124"/>
      <c r="AJ121" s="124"/>
      <c r="AK121" s="124"/>
    </row>
    <row r="122" spans="1:37" ht="15.75" customHeight="1" outlineLevel="1">
      <c r="A122" s="16"/>
      <c r="B122" s="46">
        <v>3</v>
      </c>
      <c r="C122" s="60"/>
      <c r="D122" s="60"/>
      <c r="E122" s="60"/>
      <c r="F122" s="60"/>
      <c r="G122" s="60"/>
      <c r="H122" s="125"/>
      <c r="I122" s="125"/>
      <c r="J122" s="60"/>
      <c r="K122" s="60"/>
      <c r="L122" s="60"/>
      <c r="M122" s="60"/>
      <c r="N122" s="60"/>
      <c r="O122" s="60"/>
      <c r="P122" s="60"/>
      <c r="Q122" s="60"/>
      <c r="R122" s="124"/>
      <c r="S122" s="124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24"/>
      <c r="AH122" s="124"/>
      <c r="AI122" s="124"/>
      <c r="AJ122" s="124"/>
      <c r="AK122" s="124"/>
    </row>
    <row r="123" spans="1:37" ht="15.75" customHeight="1" outlineLevel="1">
      <c r="A123" s="16"/>
      <c r="B123" s="46">
        <v>4</v>
      </c>
      <c r="C123" s="60"/>
      <c r="D123" s="60"/>
      <c r="E123" s="60"/>
      <c r="F123" s="60"/>
      <c r="G123" s="60"/>
      <c r="H123" s="125"/>
      <c r="I123" s="125"/>
      <c r="J123" s="60"/>
      <c r="K123" s="60"/>
      <c r="L123" s="60"/>
      <c r="M123" s="60"/>
      <c r="N123" s="60"/>
      <c r="O123" s="60"/>
      <c r="P123" s="60"/>
      <c r="Q123" s="60"/>
      <c r="R123" s="124"/>
      <c r="S123" s="124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24"/>
      <c r="AH123" s="124"/>
      <c r="AI123" s="124"/>
      <c r="AJ123" s="124"/>
      <c r="AK123" s="124"/>
    </row>
    <row r="124" spans="1:37" ht="15.75" customHeight="1" outlineLevel="1">
      <c r="A124" s="16"/>
      <c r="B124" s="46" t="s">
        <v>936</v>
      </c>
      <c r="C124" s="60"/>
      <c r="D124" s="60"/>
      <c r="E124" s="60"/>
      <c r="F124" s="60"/>
      <c r="G124" s="60"/>
      <c r="H124" s="125"/>
      <c r="I124" s="125"/>
      <c r="J124" s="60"/>
      <c r="K124" s="60"/>
      <c r="L124" s="60"/>
      <c r="M124" s="60"/>
      <c r="N124" s="60"/>
      <c r="O124" s="60"/>
      <c r="P124" s="60"/>
      <c r="Q124" s="60"/>
      <c r="R124" s="124"/>
      <c r="S124" s="124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24"/>
      <c r="AH124" s="124"/>
      <c r="AI124" s="124"/>
      <c r="AJ124" s="124"/>
      <c r="AK124" s="124"/>
    </row>
    <row r="125" spans="1:37" ht="15.75" customHeight="1" outlineLevel="1">
      <c r="A125" s="16"/>
      <c r="B125" s="16"/>
      <c r="C125" s="16"/>
      <c r="D125" s="16"/>
      <c r="E125" s="16"/>
      <c r="F125" s="16"/>
      <c r="G125" s="16"/>
      <c r="H125" s="65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24"/>
      <c r="AH125" s="124"/>
      <c r="AI125" s="124"/>
      <c r="AJ125" s="124"/>
      <c r="AK125" s="124"/>
    </row>
    <row r="126" spans="1:37" ht="15.75" customHeight="1" outlineLevel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24"/>
      <c r="AH126" s="124"/>
      <c r="AI126" s="124"/>
      <c r="AJ126" s="124"/>
      <c r="AK126" s="124"/>
    </row>
    <row r="127" spans="1:37" ht="15.75" customHeight="1" outlineLevel="1">
      <c r="A127" s="164" t="s">
        <v>288</v>
      </c>
      <c r="B127" s="15" t="s">
        <v>951</v>
      </c>
      <c r="C127" s="16"/>
      <c r="D127" s="124"/>
      <c r="E127" s="293"/>
      <c r="F127" s="124"/>
      <c r="G127" s="124"/>
      <c r="H127" s="124"/>
      <c r="I127" s="124"/>
      <c r="J127" s="124"/>
      <c r="K127" s="124"/>
      <c r="L127" s="124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24"/>
      <c r="AH127" s="124"/>
      <c r="AI127" s="124"/>
      <c r="AJ127" s="124"/>
      <c r="AK127" s="124"/>
    </row>
    <row r="128" spans="1:37" outlineLevel="1">
      <c r="A128" s="16"/>
      <c r="B128" s="60" t="s">
        <v>10</v>
      </c>
      <c r="C128" s="60" t="s">
        <v>12</v>
      </c>
      <c r="D128" s="18" t="s">
        <v>26</v>
      </c>
      <c r="E128" s="60">
        <v>2017</v>
      </c>
      <c r="F128" s="60">
        <v>2018</v>
      </c>
      <c r="G128" s="60">
        <v>2019</v>
      </c>
      <c r="H128" s="288" t="s">
        <v>883</v>
      </c>
      <c r="I128" s="60">
        <v>2021</v>
      </c>
      <c r="J128" s="60">
        <v>2022</v>
      </c>
      <c r="K128" s="60">
        <v>2023</v>
      </c>
      <c r="L128" s="124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24"/>
      <c r="AH128" s="124"/>
      <c r="AI128" s="124"/>
      <c r="AJ128" s="124"/>
      <c r="AK128" s="124"/>
    </row>
    <row r="129" spans="1:37" outlineLevel="1">
      <c r="A129" s="16"/>
      <c r="B129" s="294">
        <v>1</v>
      </c>
      <c r="C129" s="19" t="s">
        <v>952</v>
      </c>
      <c r="D129" s="60" t="s">
        <v>111</v>
      </c>
      <c r="E129" s="125"/>
      <c r="F129" s="125"/>
      <c r="G129" s="125"/>
      <c r="H129" s="46">
        <v>625.86</v>
      </c>
      <c r="I129" s="46">
        <v>1220.9000000000001</v>
      </c>
      <c r="J129" s="46">
        <v>1700</v>
      </c>
      <c r="K129" s="46">
        <v>1289.3630000000001</v>
      </c>
      <c r="L129" s="124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24"/>
      <c r="AH129" s="124"/>
      <c r="AI129" s="124"/>
      <c r="AJ129" s="124"/>
      <c r="AK129" s="124"/>
    </row>
    <row r="130" spans="1:37" ht="25.5" outlineLevel="1">
      <c r="A130" s="16"/>
      <c r="B130" s="294"/>
      <c r="C130" s="285" t="s">
        <v>953</v>
      </c>
      <c r="D130" s="60" t="s">
        <v>111</v>
      </c>
      <c r="E130" s="125"/>
      <c r="F130" s="125"/>
      <c r="G130" s="125"/>
      <c r="H130" s="46"/>
      <c r="I130" s="46"/>
      <c r="J130" s="46"/>
      <c r="K130" s="46"/>
      <c r="L130" s="124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24"/>
      <c r="AH130" s="124"/>
      <c r="AI130" s="124"/>
      <c r="AJ130" s="124"/>
      <c r="AK130" s="124"/>
    </row>
    <row r="131" spans="1:37" outlineLevel="1">
      <c r="A131" s="16"/>
      <c r="B131" s="294">
        <v>2</v>
      </c>
      <c r="C131" s="285" t="s">
        <v>954</v>
      </c>
      <c r="D131" s="60" t="s">
        <v>111</v>
      </c>
      <c r="E131" s="125"/>
      <c r="F131" s="125"/>
      <c r="G131" s="125"/>
      <c r="H131" s="46">
        <v>625.86</v>
      </c>
      <c r="I131" s="46">
        <v>1846.76</v>
      </c>
      <c r="J131" s="46">
        <v>3546.76</v>
      </c>
      <c r="K131" s="46">
        <v>4836.1229999999996</v>
      </c>
      <c r="L131" s="124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24"/>
      <c r="AH131" s="124"/>
      <c r="AI131" s="124"/>
      <c r="AJ131" s="124"/>
      <c r="AK131" s="124"/>
    </row>
    <row r="132" spans="1:37" ht="25.5" outlineLevel="1">
      <c r="A132" s="16"/>
      <c r="B132" s="254"/>
      <c r="C132" s="285" t="s">
        <v>955</v>
      </c>
      <c r="D132" s="60" t="s">
        <v>111</v>
      </c>
      <c r="E132" s="125"/>
      <c r="F132" s="125"/>
      <c r="G132" s="125"/>
      <c r="H132" s="125"/>
      <c r="I132" s="125"/>
      <c r="J132" s="125"/>
      <c r="K132" s="125"/>
      <c r="L132" s="124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24"/>
      <c r="AH132" s="124"/>
      <c r="AI132" s="124"/>
      <c r="AJ132" s="124"/>
      <c r="AK132" s="124"/>
    </row>
    <row r="133" spans="1:37" outlineLevel="1">
      <c r="A133" s="16"/>
      <c r="B133" s="254">
        <v>3</v>
      </c>
      <c r="C133" s="285" t="s">
        <v>956</v>
      </c>
      <c r="D133" s="60" t="s">
        <v>111</v>
      </c>
      <c r="E133" s="125"/>
      <c r="F133" s="125"/>
      <c r="G133" s="125"/>
      <c r="H133" s="125"/>
      <c r="I133" s="125"/>
      <c r="J133" s="125"/>
      <c r="K133" s="125"/>
      <c r="L133" s="124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24"/>
      <c r="AH133" s="124"/>
      <c r="AI133" s="124"/>
      <c r="AJ133" s="124"/>
      <c r="AK133" s="124"/>
    </row>
    <row r="134" spans="1:37" outlineLevel="1">
      <c r="A134" s="16"/>
      <c r="B134" s="254">
        <v>4</v>
      </c>
      <c r="C134" s="19" t="s">
        <v>957</v>
      </c>
      <c r="D134" s="60" t="s">
        <v>111</v>
      </c>
      <c r="E134" s="125"/>
      <c r="F134" s="125"/>
      <c r="G134" s="125"/>
      <c r="H134" s="125"/>
      <c r="I134" s="125"/>
      <c r="J134" s="125"/>
      <c r="K134" s="125"/>
      <c r="L134" s="124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24"/>
      <c r="AH134" s="124"/>
      <c r="AI134" s="124"/>
      <c r="AJ134" s="124"/>
      <c r="AK134" s="124"/>
    </row>
    <row r="135" spans="1:37" outlineLevel="1">
      <c r="A135" s="16"/>
      <c r="B135" s="254"/>
      <c r="C135" s="216" t="s">
        <v>958</v>
      </c>
      <c r="D135" s="60" t="s">
        <v>111</v>
      </c>
      <c r="E135" s="125"/>
      <c r="F135" s="125"/>
      <c r="G135" s="125"/>
      <c r="H135" s="125"/>
      <c r="I135" s="125"/>
      <c r="J135" s="125"/>
      <c r="K135" s="125"/>
      <c r="L135" s="124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24"/>
      <c r="AH135" s="124"/>
      <c r="AI135" s="124"/>
      <c r="AJ135" s="124"/>
      <c r="AK135" s="124"/>
    </row>
    <row r="136" spans="1:37" outlineLevel="1">
      <c r="A136" s="16"/>
      <c r="B136" s="254"/>
      <c r="C136" s="216" t="s">
        <v>959</v>
      </c>
      <c r="D136" s="60" t="s">
        <v>111</v>
      </c>
      <c r="E136" s="125"/>
      <c r="F136" s="125"/>
      <c r="G136" s="125"/>
      <c r="H136" s="125"/>
      <c r="I136" s="125"/>
      <c r="J136" s="125"/>
      <c r="K136" s="125"/>
      <c r="L136" s="124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24"/>
      <c r="AH136" s="124"/>
      <c r="AI136" s="124"/>
      <c r="AJ136" s="124"/>
      <c r="AK136" s="124"/>
    </row>
    <row r="137" spans="1:37" ht="25.5" outlineLevel="1">
      <c r="A137" s="16"/>
      <c r="B137" s="254">
        <v>5</v>
      </c>
      <c r="C137" s="19" t="s">
        <v>960</v>
      </c>
      <c r="D137" s="286" t="s">
        <v>111</v>
      </c>
      <c r="E137" s="125"/>
      <c r="F137" s="125"/>
      <c r="G137" s="125"/>
      <c r="H137" s="125"/>
      <c r="I137" s="125"/>
      <c r="J137" s="125"/>
      <c r="K137" s="125"/>
      <c r="L137" s="124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24"/>
      <c r="AH137" s="124"/>
      <c r="AI137" s="124"/>
      <c r="AJ137" s="124"/>
      <c r="AK137" s="124"/>
    </row>
    <row r="138" spans="1:37" outlineLevel="1">
      <c r="A138" s="16"/>
      <c r="B138" s="254">
        <v>6</v>
      </c>
      <c r="C138" s="19" t="s">
        <v>961</v>
      </c>
      <c r="D138" s="18" t="s">
        <v>228</v>
      </c>
      <c r="E138" s="125"/>
      <c r="F138" s="125"/>
      <c r="G138" s="125"/>
      <c r="H138" s="125"/>
      <c r="I138" s="125"/>
      <c r="J138" s="125"/>
      <c r="K138" s="125"/>
      <c r="L138" s="124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24"/>
      <c r="AH138" s="124"/>
      <c r="AI138" s="124"/>
      <c r="AJ138" s="124"/>
      <c r="AK138" s="124"/>
    </row>
    <row r="139" spans="1:37" outlineLevel="1">
      <c r="A139" s="16"/>
      <c r="B139" s="254">
        <v>7</v>
      </c>
      <c r="C139" s="19" t="s">
        <v>962</v>
      </c>
      <c r="D139" s="18" t="s">
        <v>267</v>
      </c>
      <c r="E139" s="125"/>
      <c r="F139" s="125"/>
      <c r="G139" s="125"/>
      <c r="H139" s="125"/>
      <c r="I139" s="125"/>
      <c r="J139" s="125"/>
      <c r="K139" s="125"/>
      <c r="L139" s="124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24"/>
      <c r="AH139" s="124"/>
      <c r="AI139" s="124"/>
      <c r="AJ139" s="124"/>
      <c r="AK139" s="124"/>
    </row>
    <row r="140" spans="1:37" outlineLevel="1">
      <c r="A140" s="16"/>
      <c r="B140" s="254">
        <v>8</v>
      </c>
      <c r="C140" s="19" t="s">
        <v>963</v>
      </c>
      <c r="D140" s="286" t="s">
        <v>111</v>
      </c>
      <c r="E140" s="125"/>
      <c r="F140" s="125"/>
      <c r="G140" s="125"/>
      <c r="H140" s="125"/>
      <c r="I140" s="125"/>
      <c r="J140" s="125"/>
      <c r="K140" s="125"/>
      <c r="L140" s="124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24"/>
      <c r="AH140" s="124"/>
      <c r="AI140" s="124"/>
      <c r="AJ140" s="124"/>
      <c r="AK140" s="124"/>
    </row>
    <row r="141" spans="1:37" outlineLevel="1">
      <c r="A141" s="16"/>
      <c r="B141" s="17">
        <v>9</v>
      </c>
      <c r="C141" s="19" t="s">
        <v>964</v>
      </c>
      <c r="D141" s="60" t="s">
        <v>286</v>
      </c>
      <c r="E141" s="125"/>
      <c r="F141" s="125"/>
      <c r="G141" s="125"/>
      <c r="H141" s="125"/>
      <c r="I141" s="125"/>
      <c r="J141" s="125"/>
      <c r="K141" s="125"/>
      <c r="L141" s="124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24"/>
      <c r="AH141" s="124"/>
      <c r="AI141" s="124"/>
      <c r="AJ141" s="124"/>
      <c r="AK141" s="124"/>
    </row>
    <row r="142" spans="1:37" ht="15.75" customHeight="1" outlineLevel="1">
      <c r="A142" s="16"/>
      <c r="B142" s="68"/>
      <c r="C142" s="16"/>
      <c r="D142" s="16"/>
      <c r="E142" s="16"/>
      <c r="F142" s="124"/>
      <c r="G142" s="124"/>
      <c r="H142" s="124"/>
      <c r="I142" s="124"/>
      <c r="J142" s="124"/>
      <c r="K142" s="124"/>
      <c r="L142" s="124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24"/>
      <c r="AH142" s="124"/>
      <c r="AI142" s="124"/>
      <c r="AJ142" s="124"/>
      <c r="AK142" s="124"/>
    </row>
    <row r="143" spans="1:37" ht="15.75" customHeight="1" outlineLevel="1">
      <c r="A143" s="16"/>
      <c r="B143" s="68"/>
      <c r="C143" s="16"/>
      <c r="D143" s="16"/>
      <c r="E143" s="16"/>
      <c r="F143" s="124"/>
      <c r="G143" s="124"/>
      <c r="H143" s="124"/>
      <c r="I143" s="124"/>
      <c r="J143" s="124"/>
      <c r="K143" s="124"/>
      <c r="L143" s="124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24"/>
      <c r="AH143" s="124"/>
      <c r="AI143" s="124"/>
      <c r="AJ143" s="124"/>
      <c r="AK143" s="124"/>
    </row>
    <row r="144" spans="1:37" ht="15.75" customHeight="1">
      <c r="A144" s="119" t="s">
        <v>94</v>
      </c>
      <c r="B144" s="119" t="s">
        <v>223</v>
      </c>
      <c r="C144" s="120" t="s">
        <v>224</v>
      </c>
      <c r="D144" s="121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4"/>
      <c r="AH144" s="124"/>
      <c r="AI144" s="124"/>
      <c r="AJ144" s="124"/>
      <c r="AK144" s="124"/>
    </row>
    <row r="145" spans="1:37" ht="15.75" customHeight="1" outlineLevel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24"/>
      <c r="AH145" s="124"/>
      <c r="AI145" s="124"/>
      <c r="AJ145" s="124"/>
      <c r="AK145" s="124"/>
    </row>
    <row r="146" spans="1:37" ht="15.75" customHeight="1" outlineLevel="1">
      <c r="A146" s="164" t="s">
        <v>293</v>
      </c>
      <c r="B146" s="15" t="s">
        <v>965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24"/>
      <c r="AH146" s="124"/>
      <c r="AI146" s="124"/>
      <c r="AJ146" s="124"/>
      <c r="AK146" s="124"/>
    </row>
    <row r="147" spans="1:37" ht="15.75" customHeight="1" outlineLevel="1">
      <c r="A147" s="164"/>
      <c r="B147" s="60" t="s">
        <v>10</v>
      </c>
      <c r="C147" s="17" t="s">
        <v>12</v>
      </c>
      <c r="D147" s="60" t="s">
        <v>26</v>
      </c>
      <c r="E147" s="60">
        <v>2017</v>
      </c>
      <c r="F147" s="60">
        <v>2018</v>
      </c>
      <c r="G147" s="60">
        <v>2019</v>
      </c>
      <c r="H147" s="288" t="s">
        <v>883</v>
      </c>
      <c r="I147" s="60">
        <v>2021</v>
      </c>
      <c r="J147" s="60">
        <v>2022</v>
      </c>
      <c r="K147" s="60">
        <v>2023</v>
      </c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24"/>
      <c r="AH147" s="124"/>
      <c r="AI147" s="124"/>
      <c r="AJ147" s="124"/>
      <c r="AK147" s="124"/>
    </row>
    <row r="148" spans="1:37" ht="25.5" outlineLevel="1">
      <c r="A148" s="164"/>
      <c r="B148" s="17">
        <v>1</v>
      </c>
      <c r="C148" s="19" t="s">
        <v>966</v>
      </c>
      <c r="D148" s="60" t="s">
        <v>228</v>
      </c>
      <c r="E148" s="60"/>
      <c r="F148" s="60"/>
      <c r="G148" s="60"/>
      <c r="H148" s="60">
        <v>769.08100000000002</v>
      </c>
      <c r="I148" s="60">
        <v>1508.5550000000001</v>
      </c>
      <c r="J148" s="60">
        <v>1466.902</v>
      </c>
      <c r="K148" s="60">
        <v>1640.452</v>
      </c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24"/>
      <c r="AH148" s="124"/>
      <c r="AI148" s="124"/>
      <c r="AJ148" s="124"/>
      <c r="AK148" s="124"/>
    </row>
    <row r="149" spans="1:37" ht="15.75" customHeight="1" outlineLevel="1">
      <c r="A149" s="164"/>
      <c r="B149" s="17"/>
      <c r="C149" s="216" t="s">
        <v>967</v>
      </c>
      <c r="D149" s="60" t="s">
        <v>228</v>
      </c>
      <c r="E149" s="60"/>
      <c r="F149" s="60"/>
      <c r="G149" s="60"/>
      <c r="H149" s="60"/>
      <c r="I149" s="60">
        <v>914.21299999999997</v>
      </c>
      <c r="J149" s="60">
        <v>705.30899999999997</v>
      </c>
      <c r="K149" s="60">
        <v>1053.9580000000001</v>
      </c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24"/>
      <c r="AH149" s="124"/>
      <c r="AI149" s="124"/>
      <c r="AJ149" s="124"/>
      <c r="AK149" s="124"/>
    </row>
    <row r="150" spans="1:37" ht="15.75" customHeight="1" outlineLevel="1">
      <c r="A150" s="164"/>
      <c r="B150" s="17"/>
      <c r="C150" s="216" t="s">
        <v>968</v>
      </c>
      <c r="D150" s="60" t="s">
        <v>228</v>
      </c>
      <c r="E150" s="60"/>
      <c r="F150" s="60"/>
      <c r="G150" s="60"/>
      <c r="H150" s="60"/>
      <c r="I150" s="60">
        <v>594.34199999999998</v>
      </c>
      <c r="J150" s="60">
        <v>761.59299999999996</v>
      </c>
      <c r="K150" s="60">
        <v>586.49400000000003</v>
      </c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24"/>
      <c r="AH150" s="124"/>
      <c r="AI150" s="124"/>
      <c r="AJ150" s="124"/>
      <c r="AK150" s="124"/>
    </row>
    <row r="151" spans="1:37" outlineLevel="1">
      <c r="A151" s="164"/>
      <c r="B151" s="17"/>
      <c r="C151" s="216" t="s">
        <v>969</v>
      </c>
      <c r="D151" s="60" t="s">
        <v>228</v>
      </c>
      <c r="E151" s="60"/>
      <c r="F151" s="60"/>
      <c r="G151" s="60"/>
      <c r="H151" s="60"/>
      <c r="I151" s="60"/>
      <c r="J151" s="60"/>
      <c r="K151" s="60"/>
      <c r="L151" s="16"/>
      <c r="M151" s="16"/>
      <c r="N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24"/>
      <c r="AH151" s="124"/>
      <c r="AI151" s="124"/>
      <c r="AJ151" s="124"/>
      <c r="AK151" s="124"/>
    </row>
    <row r="152" spans="1:37" ht="25.5" outlineLevel="1">
      <c r="A152" s="164"/>
      <c r="B152" s="17">
        <v>2</v>
      </c>
      <c r="C152" s="19" t="s">
        <v>970</v>
      </c>
      <c r="D152" s="60" t="s">
        <v>228</v>
      </c>
      <c r="E152" s="60"/>
      <c r="F152" s="60"/>
      <c r="G152" s="60"/>
      <c r="H152" s="60">
        <v>898.13599999999997</v>
      </c>
      <c r="I152" s="60">
        <v>1870.538</v>
      </c>
      <c r="J152" s="60">
        <v>1822.2360000000001</v>
      </c>
      <c r="K152" s="60">
        <v>1439841</v>
      </c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24"/>
      <c r="AH152" s="124"/>
      <c r="AI152" s="124"/>
      <c r="AJ152" s="124"/>
      <c r="AK152" s="124"/>
    </row>
    <row r="153" spans="1:37" ht="15.75" customHeight="1" outlineLevel="1">
      <c r="A153" s="164"/>
      <c r="B153" s="17"/>
      <c r="C153" s="216" t="s">
        <v>971</v>
      </c>
      <c r="D153" s="60" t="s">
        <v>228</v>
      </c>
      <c r="E153" s="60"/>
      <c r="F153" s="60"/>
      <c r="G153" s="60"/>
      <c r="H153" s="60"/>
      <c r="I153" s="60">
        <v>251.69</v>
      </c>
      <c r="J153" s="60">
        <v>255.52600000000001</v>
      </c>
      <c r="K153" s="60">
        <v>1089.925</v>
      </c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24"/>
      <c r="AH153" s="124"/>
      <c r="AI153" s="124"/>
      <c r="AJ153" s="124"/>
      <c r="AK153" s="124"/>
    </row>
    <row r="154" spans="1:37" ht="15.75" customHeight="1" outlineLevel="1">
      <c r="A154" s="164"/>
      <c r="B154" s="17"/>
      <c r="C154" s="216" t="s">
        <v>972</v>
      </c>
      <c r="D154" s="60" t="s">
        <v>228</v>
      </c>
      <c r="E154" s="60"/>
      <c r="F154" s="60"/>
      <c r="G154" s="60"/>
      <c r="H154" s="60"/>
      <c r="I154" s="60">
        <v>1618.848</v>
      </c>
      <c r="J154" s="60">
        <v>1566.71</v>
      </c>
      <c r="K154" s="60">
        <v>349.916</v>
      </c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24"/>
      <c r="AH154" s="124"/>
      <c r="AI154" s="124"/>
      <c r="AJ154" s="124"/>
      <c r="AK154" s="124"/>
    </row>
    <row r="155" spans="1:37" ht="15.75" customHeight="1" outlineLevel="1">
      <c r="A155" s="164"/>
      <c r="B155" s="17"/>
      <c r="C155" s="216" t="s">
        <v>969</v>
      </c>
      <c r="D155" s="60" t="s">
        <v>228</v>
      </c>
      <c r="E155" s="60"/>
      <c r="F155" s="60"/>
      <c r="G155" s="60"/>
      <c r="H155" s="60"/>
      <c r="I155" s="60"/>
      <c r="J155" s="60"/>
      <c r="K155" s="60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24"/>
      <c r="AH155" s="124"/>
      <c r="AI155" s="124"/>
      <c r="AJ155" s="124"/>
      <c r="AK155" s="124"/>
    </row>
    <row r="156" spans="1:37" ht="15.75" customHeight="1" outlineLevel="1">
      <c r="A156" s="164"/>
      <c r="B156" s="17">
        <v>3</v>
      </c>
      <c r="C156" s="19" t="s">
        <v>973</v>
      </c>
      <c r="D156" s="60" t="s">
        <v>228</v>
      </c>
      <c r="E156" s="60"/>
      <c r="F156" s="60"/>
      <c r="G156" s="60"/>
      <c r="H156" s="60">
        <v>1695.269</v>
      </c>
      <c r="I156" s="60">
        <v>3379.0929999999998</v>
      </c>
      <c r="J156" s="60">
        <v>3289.1379999999999</v>
      </c>
      <c r="K156" s="60">
        <v>3080.2930000000001</v>
      </c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24"/>
      <c r="AH156" s="124"/>
      <c r="AI156" s="124"/>
      <c r="AJ156" s="124"/>
      <c r="AK156" s="124"/>
    </row>
    <row r="157" spans="1:37" ht="15.75" customHeight="1" outlineLevel="1">
      <c r="A157" s="164"/>
      <c r="B157" s="50"/>
      <c r="C157" s="21"/>
      <c r="D157" s="16"/>
      <c r="E157" s="16"/>
      <c r="F157" s="16"/>
      <c r="G157" s="16"/>
      <c r="H157" s="16"/>
      <c r="I157" s="16">
        <f>I156/I76</f>
        <v>5.0026470810305845</v>
      </c>
      <c r="J157" s="16">
        <f t="shared" ref="J157:K157" si="1">J156/J76</f>
        <v>4.6463904753697953</v>
      </c>
      <c r="K157" s="16">
        <f t="shared" si="1"/>
        <v>4.5297627100698232</v>
      </c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24"/>
      <c r="AH157" s="124"/>
      <c r="AI157" s="124"/>
      <c r="AJ157" s="124"/>
      <c r="AK157" s="124"/>
    </row>
    <row r="158" spans="1:37" ht="15.75" customHeight="1" outlineLevel="1">
      <c r="A158" s="124"/>
      <c r="B158" s="124"/>
      <c r="C158" s="21"/>
      <c r="D158" s="16"/>
      <c r="E158" s="16"/>
      <c r="F158" s="16"/>
      <c r="G158" s="16"/>
      <c r="H158" s="16"/>
      <c r="I158" s="16">
        <f>I148/I76</f>
        <v>2.2333709866298719</v>
      </c>
      <c r="J158" s="16">
        <f t="shared" ref="J158:K158" si="2">J148/J76</f>
        <v>2.0722145076007465</v>
      </c>
      <c r="K158" s="16">
        <f t="shared" si="2"/>
        <v>2.4123868402322315</v>
      </c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24"/>
      <c r="AH158" s="124"/>
      <c r="AI158" s="124"/>
      <c r="AJ158" s="124"/>
      <c r="AK158" s="124"/>
    </row>
    <row r="159" spans="1:37" ht="15.75" customHeight="1" outlineLevel="1">
      <c r="A159" s="22" t="s">
        <v>751</v>
      </c>
      <c r="B159" s="15" t="s">
        <v>974</v>
      </c>
      <c r="C159" s="251"/>
      <c r="D159" s="124"/>
      <c r="E159" s="252" t="s">
        <v>714</v>
      </c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</row>
    <row r="160" spans="1:37" ht="15.75" customHeight="1" outlineLevel="1">
      <c r="A160" s="124"/>
      <c r="B160" s="60" t="s">
        <v>10</v>
      </c>
      <c r="C160" s="60" t="s">
        <v>12</v>
      </c>
      <c r="D160" s="60" t="s">
        <v>26</v>
      </c>
      <c r="E160" s="60">
        <v>2017</v>
      </c>
      <c r="F160" s="60">
        <v>2018</v>
      </c>
      <c r="G160" s="60">
        <v>2019</v>
      </c>
      <c r="H160" s="288" t="s">
        <v>883</v>
      </c>
      <c r="I160" s="60">
        <v>2021</v>
      </c>
      <c r="J160" s="60">
        <v>2022</v>
      </c>
      <c r="K160" s="60">
        <v>2023</v>
      </c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</row>
    <row r="161" spans="1:37" ht="15.75" customHeight="1" outlineLevel="1">
      <c r="A161" s="124"/>
      <c r="B161" s="17">
        <v>1</v>
      </c>
      <c r="C161" s="126" t="s">
        <v>794</v>
      </c>
      <c r="D161" s="17" t="s">
        <v>228</v>
      </c>
      <c r="E161" s="130"/>
      <c r="F161" s="130"/>
      <c r="G161" s="130"/>
      <c r="H161" s="130">
        <v>1695.269</v>
      </c>
      <c r="I161" s="130">
        <v>3379.0929999999998</v>
      </c>
      <c r="J161" s="130">
        <v>3289.1379999999999</v>
      </c>
      <c r="K161" s="130">
        <v>3080.2930000000001</v>
      </c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</row>
    <row r="162" spans="1:37" ht="15.75" customHeight="1" outlineLevel="1">
      <c r="A162" s="253"/>
      <c r="B162" s="254" t="s">
        <v>716</v>
      </c>
      <c r="C162" s="255" t="s">
        <v>1591</v>
      </c>
      <c r="D162" s="17" t="s">
        <v>228</v>
      </c>
      <c r="E162" s="256"/>
      <c r="F162" s="256"/>
      <c r="G162" s="256"/>
      <c r="H162" s="256">
        <f>1241132*0.8/1000</f>
        <v>992.90560000000005</v>
      </c>
      <c r="I162" s="256">
        <f>2528822*0.8/1000</f>
        <v>2023.0576000000001</v>
      </c>
      <c r="J162" s="256">
        <f>2579803*0.8/1000</f>
        <v>2063.8424</v>
      </c>
      <c r="K162" s="256">
        <f>1852836*0.8/1000</f>
        <v>1482.2688000000001</v>
      </c>
      <c r="L162" s="253"/>
      <c r="M162" s="253"/>
      <c r="N162" s="253"/>
      <c r="O162" s="253"/>
      <c r="P162" s="253"/>
      <c r="Q162" s="253"/>
      <c r="R162" s="253"/>
      <c r="S162" s="253"/>
      <c r="T162" s="253"/>
      <c r="U162" s="253"/>
      <c r="V162" s="253"/>
      <c r="W162" s="253"/>
      <c r="X162" s="253"/>
      <c r="Y162" s="253"/>
      <c r="Z162" s="253"/>
      <c r="AA162" s="253"/>
      <c r="AB162" s="253"/>
      <c r="AC162" s="253"/>
      <c r="AD162" s="253"/>
      <c r="AE162" s="253"/>
      <c r="AF162" s="253"/>
      <c r="AG162" s="253"/>
      <c r="AH162" s="253"/>
      <c r="AI162" s="253"/>
      <c r="AJ162" s="253"/>
      <c r="AK162" s="253"/>
    </row>
    <row r="163" spans="1:37" ht="15.75" customHeight="1" outlineLevel="1">
      <c r="A163" s="124"/>
      <c r="B163" s="17">
        <v>2</v>
      </c>
      <c r="C163" s="126" t="s">
        <v>230</v>
      </c>
      <c r="D163" s="17" t="s">
        <v>975</v>
      </c>
      <c r="E163" s="130"/>
      <c r="F163" s="130"/>
      <c r="G163" s="130"/>
      <c r="H163" s="130"/>
      <c r="I163" s="130"/>
      <c r="J163" s="130"/>
      <c r="K163" s="130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</row>
    <row r="164" spans="1:37" ht="15.75" customHeight="1" outlineLevel="1">
      <c r="A164" s="124"/>
      <c r="B164" s="17">
        <v>3</v>
      </c>
      <c r="C164" s="171" t="s">
        <v>322</v>
      </c>
      <c r="D164" s="159" t="s">
        <v>5</v>
      </c>
      <c r="E164" s="159" t="s">
        <v>5</v>
      </c>
      <c r="F164" s="159" t="s">
        <v>5</v>
      </c>
      <c r="G164" s="159" t="s">
        <v>5</v>
      </c>
      <c r="H164" s="159" t="s">
        <v>5</v>
      </c>
      <c r="I164" s="159" t="s">
        <v>5</v>
      </c>
      <c r="J164" s="159" t="s">
        <v>5</v>
      </c>
      <c r="K164" s="159" t="s">
        <v>5</v>
      </c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</row>
    <row r="165" spans="1:37" ht="15.75" customHeight="1" outlineLevel="1">
      <c r="A165" s="124"/>
      <c r="B165" s="17">
        <v>4</v>
      </c>
      <c r="C165" s="126" t="s">
        <v>233</v>
      </c>
      <c r="D165" s="130" t="s">
        <v>5</v>
      </c>
      <c r="E165" s="130" t="s">
        <v>5</v>
      </c>
      <c r="F165" s="130" t="s">
        <v>5</v>
      </c>
      <c r="G165" s="130" t="s">
        <v>5</v>
      </c>
      <c r="H165" s="130" t="s">
        <v>5</v>
      </c>
      <c r="I165" s="130" t="s">
        <v>5</v>
      </c>
      <c r="J165" s="130" t="s">
        <v>5</v>
      </c>
      <c r="K165" s="130" t="s">
        <v>5</v>
      </c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</row>
    <row r="166" spans="1:37" ht="15.75" customHeight="1" outlineLevel="2">
      <c r="A166" s="124"/>
      <c r="B166" s="17"/>
      <c r="C166" s="134" t="s">
        <v>235</v>
      </c>
      <c r="D166" s="130" t="s">
        <v>236</v>
      </c>
      <c r="E166" s="130"/>
      <c r="F166" s="130"/>
      <c r="G166" s="130"/>
      <c r="H166" s="130"/>
      <c r="I166" s="130"/>
      <c r="J166" s="130"/>
      <c r="K166" s="130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</row>
    <row r="167" spans="1:37" ht="15.75" customHeight="1" outlineLevel="2">
      <c r="A167" s="124"/>
      <c r="B167" s="17"/>
      <c r="C167" s="134" t="s">
        <v>237</v>
      </c>
      <c r="D167" s="130" t="s">
        <v>236</v>
      </c>
      <c r="E167" s="130"/>
      <c r="F167" s="130"/>
      <c r="G167" s="130"/>
      <c r="H167" s="130"/>
      <c r="I167" s="130"/>
      <c r="J167" s="130"/>
      <c r="K167" s="130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</row>
    <row r="168" spans="1:37" ht="15.75" customHeight="1" outlineLevel="2">
      <c r="A168" s="124"/>
      <c r="B168" s="17"/>
      <c r="C168" s="134" t="s">
        <v>238</v>
      </c>
      <c r="D168" s="130" t="s">
        <v>236</v>
      </c>
      <c r="E168" s="130"/>
      <c r="F168" s="130"/>
      <c r="G168" s="130"/>
      <c r="H168" s="130"/>
      <c r="I168" s="130"/>
      <c r="J168" s="130"/>
      <c r="K168" s="130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</row>
    <row r="169" spans="1:37" ht="15.75" customHeight="1" outlineLevel="2">
      <c r="A169" s="124"/>
      <c r="B169" s="17"/>
      <c r="C169" s="134" t="s">
        <v>239</v>
      </c>
      <c r="D169" s="130" t="s">
        <v>236</v>
      </c>
      <c r="E169" s="130"/>
      <c r="F169" s="130"/>
      <c r="G169" s="130"/>
      <c r="H169" s="130"/>
      <c r="I169" s="130"/>
      <c r="J169" s="130"/>
      <c r="K169" s="130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</row>
    <row r="170" spans="1:37" ht="15.75" customHeight="1" outlineLevel="2">
      <c r="A170" s="124"/>
      <c r="B170" s="17"/>
      <c r="C170" s="134" t="s">
        <v>240</v>
      </c>
      <c r="D170" s="130" t="s">
        <v>236</v>
      </c>
      <c r="E170" s="130"/>
      <c r="F170" s="130"/>
      <c r="G170" s="130"/>
      <c r="H170" s="130"/>
      <c r="I170" s="130"/>
      <c r="J170" s="130"/>
      <c r="K170" s="130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</row>
    <row r="171" spans="1:37" ht="15.75" customHeight="1" outlineLevel="2">
      <c r="A171" s="124"/>
      <c r="B171" s="17"/>
      <c r="C171" s="134" t="s">
        <v>241</v>
      </c>
      <c r="D171" s="130" t="s">
        <v>236</v>
      </c>
      <c r="E171" s="130"/>
      <c r="F171" s="130"/>
      <c r="G171" s="130"/>
      <c r="H171" s="130"/>
      <c r="I171" s="130"/>
      <c r="J171" s="130"/>
      <c r="K171" s="130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</row>
    <row r="172" spans="1:37" ht="15.75" customHeight="1" outlineLevel="2">
      <c r="A172" s="124"/>
      <c r="B172" s="17"/>
      <c r="C172" s="134" t="s">
        <v>242</v>
      </c>
      <c r="D172" s="130" t="s">
        <v>236</v>
      </c>
      <c r="E172" s="130"/>
      <c r="F172" s="130"/>
      <c r="G172" s="130"/>
      <c r="H172" s="130"/>
      <c r="I172" s="130"/>
      <c r="J172" s="130"/>
      <c r="K172" s="130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</row>
    <row r="173" spans="1:37" ht="15.75" customHeight="1" outlineLevel="2">
      <c r="A173" s="124"/>
      <c r="B173" s="17"/>
      <c r="C173" s="134" t="s">
        <v>243</v>
      </c>
      <c r="D173" s="130" t="s">
        <v>236</v>
      </c>
      <c r="E173" s="130"/>
      <c r="F173" s="130"/>
      <c r="G173" s="130"/>
      <c r="H173" s="130"/>
      <c r="I173" s="130"/>
      <c r="J173" s="130"/>
      <c r="K173" s="130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</row>
    <row r="174" spans="1:37" ht="15.75" customHeight="1" outlineLevel="2">
      <c r="A174" s="124"/>
      <c r="B174" s="17"/>
      <c r="C174" s="134" t="s">
        <v>244</v>
      </c>
      <c r="D174" s="130" t="s">
        <v>236</v>
      </c>
      <c r="E174" s="130"/>
      <c r="F174" s="130"/>
      <c r="G174" s="130"/>
      <c r="H174" s="130"/>
      <c r="I174" s="130"/>
      <c r="J174" s="130"/>
      <c r="K174" s="130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</row>
    <row r="175" spans="1:37" ht="15.75" customHeight="1" outlineLevel="1">
      <c r="A175" s="124"/>
      <c r="B175" s="17">
        <v>5</v>
      </c>
      <c r="C175" s="126" t="s">
        <v>765</v>
      </c>
      <c r="D175" s="130" t="s">
        <v>5</v>
      </c>
      <c r="E175" s="130" t="s">
        <v>5</v>
      </c>
      <c r="F175" s="130" t="s">
        <v>5</v>
      </c>
      <c r="G175" s="130" t="s">
        <v>5</v>
      </c>
      <c r="H175" s="130" t="s">
        <v>5</v>
      </c>
      <c r="I175" s="130" t="s">
        <v>5</v>
      </c>
      <c r="J175" s="130" t="s">
        <v>5</v>
      </c>
      <c r="K175" s="130" t="s">
        <v>5</v>
      </c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</row>
    <row r="176" spans="1:37" ht="15.75" customHeight="1" outlineLevel="2">
      <c r="A176" s="124"/>
      <c r="B176" s="17"/>
      <c r="C176" s="134" t="s">
        <v>766</v>
      </c>
      <c r="D176" s="17" t="s">
        <v>976</v>
      </c>
      <c r="E176" s="130"/>
      <c r="F176" s="130"/>
      <c r="G176" s="130"/>
      <c r="H176" s="130"/>
      <c r="I176" s="130"/>
      <c r="J176" s="130"/>
      <c r="K176" s="130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</row>
    <row r="177" spans="1:37" ht="15.75" customHeight="1" outlineLevel="2">
      <c r="A177" s="124"/>
      <c r="B177" s="17"/>
      <c r="C177" s="134" t="s">
        <v>977</v>
      </c>
      <c r="D177" s="17" t="s">
        <v>978</v>
      </c>
      <c r="E177" s="130"/>
      <c r="F177" s="130"/>
      <c r="G177" s="130"/>
      <c r="H177" s="130"/>
      <c r="I177" s="130"/>
      <c r="J177" s="130"/>
      <c r="K177" s="130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</row>
    <row r="178" spans="1:37" ht="15.75" customHeight="1" outlineLevel="1">
      <c r="A178" s="124"/>
      <c r="B178" s="17">
        <v>6</v>
      </c>
      <c r="C178" s="126" t="s">
        <v>979</v>
      </c>
      <c r="D178" s="130" t="s">
        <v>5</v>
      </c>
      <c r="E178" s="130" t="s">
        <v>5</v>
      </c>
      <c r="F178" s="130" t="s">
        <v>5</v>
      </c>
      <c r="G178" s="130" t="s">
        <v>5</v>
      </c>
      <c r="H178" s="130" t="s">
        <v>5</v>
      </c>
      <c r="I178" s="130" t="s">
        <v>5</v>
      </c>
      <c r="J178" s="130" t="s">
        <v>5</v>
      </c>
      <c r="K178" s="130" t="s">
        <v>5</v>
      </c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</row>
    <row r="179" spans="1:37" ht="15.75" customHeight="1" outlineLevel="2">
      <c r="A179" s="124"/>
      <c r="B179" s="17"/>
      <c r="C179" s="134" t="s">
        <v>980</v>
      </c>
      <c r="D179" s="17" t="s">
        <v>721</v>
      </c>
      <c r="E179" s="130"/>
      <c r="F179" s="130"/>
      <c r="G179" s="130"/>
      <c r="H179" s="130"/>
      <c r="I179" s="130"/>
      <c r="J179" s="130"/>
      <c r="K179" s="130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</row>
    <row r="180" spans="1:37" ht="15.75" customHeight="1" outlineLevel="2">
      <c r="A180" s="124"/>
      <c r="B180" s="17"/>
      <c r="C180" s="134" t="s">
        <v>981</v>
      </c>
      <c r="D180" s="17" t="s">
        <v>721</v>
      </c>
      <c r="E180" s="130"/>
      <c r="F180" s="130"/>
      <c r="G180" s="130"/>
      <c r="H180" s="130"/>
      <c r="I180" s="130"/>
      <c r="J180" s="130"/>
      <c r="K180" s="130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</row>
    <row r="181" spans="1:37" ht="15.75" customHeight="1" outlineLevel="1">
      <c r="A181" s="124"/>
      <c r="B181" s="17">
        <v>7</v>
      </c>
      <c r="C181" s="126" t="s">
        <v>248</v>
      </c>
      <c r="D181" s="130" t="s">
        <v>5</v>
      </c>
      <c r="E181" s="130" t="s">
        <v>5</v>
      </c>
      <c r="F181" s="130" t="s">
        <v>5</v>
      </c>
      <c r="G181" s="130" t="s">
        <v>5</v>
      </c>
      <c r="H181" s="130" t="s">
        <v>5</v>
      </c>
      <c r="I181" s="130" t="s">
        <v>5</v>
      </c>
      <c r="J181" s="130" t="s">
        <v>5</v>
      </c>
      <c r="K181" s="130" t="s">
        <v>5</v>
      </c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</row>
    <row r="182" spans="1:37" ht="15.75" customHeight="1" outlineLevel="2">
      <c r="A182" s="124"/>
      <c r="B182" s="17"/>
      <c r="C182" s="134" t="s">
        <v>250</v>
      </c>
      <c r="D182" s="130" t="s">
        <v>236</v>
      </c>
      <c r="E182" s="130"/>
      <c r="F182" s="130"/>
      <c r="G182" s="130"/>
      <c r="H182" s="130"/>
      <c r="I182" s="130"/>
      <c r="J182" s="130"/>
      <c r="K182" s="130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</row>
    <row r="183" spans="1:37" ht="15.75" customHeight="1" outlineLevel="2">
      <c r="A183" s="124"/>
      <c r="B183" s="17"/>
      <c r="C183" s="134" t="s">
        <v>251</v>
      </c>
      <c r="D183" s="130" t="s">
        <v>236</v>
      </c>
      <c r="E183" s="130"/>
      <c r="F183" s="130"/>
      <c r="G183" s="130"/>
      <c r="H183" s="130"/>
      <c r="I183" s="130"/>
      <c r="J183" s="130"/>
      <c r="K183" s="130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</row>
    <row r="184" spans="1:37" ht="15.75" customHeight="1" outlineLevel="2">
      <c r="A184" s="124"/>
      <c r="B184" s="17"/>
      <c r="C184" s="134" t="s">
        <v>252</v>
      </c>
      <c r="D184" s="130" t="s">
        <v>236</v>
      </c>
      <c r="E184" s="130"/>
      <c r="F184" s="130"/>
      <c r="G184" s="130"/>
      <c r="H184" s="130"/>
      <c r="I184" s="130"/>
      <c r="J184" s="130"/>
      <c r="K184" s="130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</row>
    <row r="185" spans="1:37" ht="15.75" customHeight="1" outlineLevel="2">
      <c r="A185" s="124"/>
      <c r="B185" s="17"/>
      <c r="C185" s="134" t="s">
        <v>253</v>
      </c>
      <c r="D185" s="130" t="s">
        <v>236</v>
      </c>
      <c r="E185" s="130"/>
      <c r="F185" s="130"/>
      <c r="G185" s="130"/>
      <c r="H185" s="130"/>
      <c r="I185" s="130"/>
      <c r="J185" s="130"/>
      <c r="K185" s="130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</row>
    <row r="186" spans="1:37" ht="15.75" customHeight="1" outlineLevel="1">
      <c r="A186" s="124"/>
      <c r="B186" s="17">
        <v>8</v>
      </c>
      <c r="C186" s="171" t="s">
        <v>325</v>
      </c>
      <c r="D186" s="159" t="s">
        <v>5</v>
      </c>
      <c r="E186" s="159" t="s">
        <v>5</v>
      </c>
      <c r="F186" s="159" t="s">
        <v>5</v>
      </c>
      <c r="G186" s="159" t="s">
        <v>5</v>
      </c>
      <c r="H186" s="159" t="s">
        <v>5</v>
      </c>
      <c r="I186" s="159" t="s">
        <v>5</v>
      </c>
      <c r="J186" s="159" t="s">
        <v>5</v>
      </c>
      <c r="K186" s="159" t="s">
        <v>5</v>
      </c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</row>
    <row r="187" spans="1:37" ht="15.75" customHeight="1" outlineLevel="1">
      <c r="A187" s="124"/>
      <c r="B187" s="17">
        <v>9</v>
      </c>
      <c r="C187" s="126" t="s">
        <v>254</v>
      </c>
      <c r="D187" s="130" t="s">
        <v>5</v>
      </c>
      <c r="E187" s="130" t="s">
        <v>5</v>
      </c>
      <c r="F187" s="130" t="s">
        <v>5</v>
      </c>
      <c r="G187" s="130" t="s">
        <v>5</v>
      </c>
      <c r="H187" s="130" t="s">
        <v>5</v>
      </c>
      <c r="I187" s="130" t="s">
        <v>5</v>
      </c>
      <c r="J187" s="130" t="s">
        <v>5</v>
      </c>
      <c r="K187" s="130" t="s">
        <v>5</v>
      </c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</row>
    <row r="188" spans="1:37" ht="15.75" customHeight="1" outlineLevel="2">
      <c r="A188" s="124"/>
      <c r="B188" s="17"/>
      <c r="C188" s="134" t="s">
        <v>256</v>
      </c>
      <c r="D188" s="130" t="s">
        <v>236</v>
      </c>
      <c r="E188" s="130"/>
      <c r="F188" s="130"/>
      <c r="G188" s="130"/>
      <c r="H188" s="130"/>
      <c r="I188" s="130"/>
      <c r="J188" s="130"/>
      <c r="K188" s="130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</row>
    <row r="189" spans="1:37" ht="15.75" customHeight="1" outlineLevel="2">
      <c r="A189" s="124"/>
      <c r="B189" s="17"/>
      <c r="C189" s="134" t="s">
        <v>257</v>
      </c>
      <c r="D189" s="130" t="s">
        <v>236</v>
      </c>
      <c r="E189" s="130"/>
      <c r="F189" s="130"/>
      <c r="G189" s="130"/>
      <c r="H189" s="130"/>
      <c r="I189" s="130"/>
      <c r="J189" s="130"/>
      <c r="K189" s="130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</row>
    <row r="190" spans="1:37" ht="15.75" customHeight="1" outlineLevel="2">
      <c r="A190" s="124"/>
      <c r="B190" s="17"/>
      <c r="C190" s="134" t="s">
        <v>258</v>
      </c>
      <c r="D190" s="130" t="s">
        <v>236</v>
      </c>
      <c r="E190" s="130"/>
      <c r="F190" s="130"/>
      <c r="G190" s="130"/>
      <c r="H190" s="130"/>
      <c r="I190" s="130"/>
      <c r="J190" s="130"/>
      <c r="K190" s="130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</row>
    <row r="191" spans="1:37" ht="15.75" customHeight="1" outlineLevel="2">
      <c r="A191" s="124"/>
      <c r="B191" s="17"/>
      <c r="C191" s="134" t="s">
        <v>259</v>
      </c>
      <c r="D191" s="130" t="s">
        <v>236</v>
      </c>
      <c r="E191" s="130"/>
      <c r="F191" s="130"/>
      <c r="G191" s="130"/>
      <c r="H191" s="130"/>
      <c r="I191" s="130"/>
      <c r="J191" s="130"/>
      <c r="K191" s="130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</row>
    <row r="192" spans="1:37" ht="15.75" customHeight="1" outlineLevel="2">
      <c r="A192" s="124"/>
      <c r="B192" s="17"/>
      <c r="C192" s="134" t="s">
        <v>260</v>
      </c>
      <c r="D192" s="130" t="s">
        <v>236</v>
      </c>
      <c r="E192" s="130"/>
      <c r="F192" s="130"/>
      <c r="G192" s="130"/>
      <c r="H192" s="130"/>
      <c r="I192" s="130"/>
      <c r="J192" s="130"/>
      <c r="K192" s="130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</row>
    <row r="193" spans="1:37" ht="15.75" customHeight="1" outlineLevel="2">
      <c r="A193" s="124"/>
      <c r="B193" s="17"/>
      <c r="C193" s="134" t="s">
        <v>261</v>
      </c>
      <c r="D193" s="130" t="s">
        <v>236</v>
      </c>
      <c r="E193" s="130"/>
      <c r="F193" s="130"/>
      <c r="G193" s="130"/>
      <c r="H193" s="130"/>
      <c r="I193" s="130"/>
      <c r="J193" s="130"/>
      <c r="K193" s="130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</row>
    <row r="194" spans="1:37" ht="15.75" customHeight="1" outlineLevel="1">
      <c r="A194" s="124"/>
      <c r="B194" s="17">
        <v>10</v>
      </c>
      <c r="C194" s="126" t="s">
        <v>262</v>
      </c>
      <c r="D194" s="130" t="s">
        <v>5</v>
      </c>
      <c r="E194" s="130" t="s">
        <v>5</v>
      </c>
      <c r="F194" s="130" t="s">
        <v>5</v>
      </c>
      <c r="G194" s="130" t="s">
        <v>5</v>
      </c>
      <c r="H194" s="130" t="s">
        <v>5</v>
      </c>
      <c r="I194" s="130" t="s">
        <v>5</v>
      </c>
      <c r="J194" s="130" t="s">
        <v>5</v>
      </c>
      <c r="K194" s="130" t="s">
        <v>5</v>
      </c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</row>
    <row r="195" spans="1:37" ht="15.75" customHeight="1" outlineLevel="2">
      <c r="A195" s="124"/>
      <c r="B195" s="17"/>
      <c r="C195" s="134" t="s">
        <v>264</v>
      </c>
      <c r="D195" s="17" t="s">
        <v>236</v>
      </c>
      <c r="E195" s="130"/>
      <c r="F195" s="130"/>
      <c r="G195" s="130"/>
      <c r="H195" s="130"/>
      <c r="I195" s="130"/>
      <c r="J195" s="130"/>
      <c r="K195" s="130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</row>
    <row r="196" spans="1:37" ht="15.75" customHeight="1" outlineLevel="2">
      <c r="A196" s="124"/>
      <c r="B196" s="17"/>
      <c r="C196" s="134" t="s">
        <v>265</v>
      </c>
      <c r="D196" s="17" t="s">
        <v>236</v>
      </c>
      <c r="E196" s="130"/>
      <c r="F196" s="130"/>
      <c r="G196" s="130"/>
      <c r="H196" s="130"/>
      <c r="I196" s="130"/>
      <c r="J196" s="130"/>
      <c r="K196" s="130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</row>
    <row r="197" spans="1:37" ht="15.75" customHeight="1" outlineLevel="1">
      <c r="A197" s="124"/>
      <c r="B197" s="17">
        <v>11</v>
      </c>
      <c r="C197" s="126" t="s">
        <v>266</v>
      </c>
      <c r="D197" s="17" t="s">
        <v>267</v>
      </c>
      <c r="E197" s="130"/>
      <c r="F197" s="130"/>
      <c r="G197" s="130"/>
      <c r="H197" s="130"/>
      <c r="I197" s="130"/>
      <c r="J197" s="130"/>
      <c r="K197" s="130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</row>
    <row r="198" spans="1:37" ht="15.75" customHeight="1" outlineLevel="1">
      <c r="A198" s="124"/>
      <c r="B198" s="17">
        <v>12</v>
      </c>
      <c r="C198" s="171" t="s">
        <v>982</v>
      </c>
      <c r="D198" s="159" t="s">
        <v>5</v>
      </c>
      <c r="E198" s="159" t="s">
        <v>5</v>
      </c>
      <c r="F198" s="159" t="s">
        <v>5</v>
      </c>
      <c r="G198" s="159" t="s">
        <v>5</v>
      </c>
      <c r="H198" s="159" t="s">
        <v>5</v>
      </c>
      <c r="I198" s="159" t="s">
        <v>5</v>
      </c>
      <c r="J198" s="159" t="s">
        <v>5</v>
      </c>
      <c r="K198" s="159" t="s">
        <v>5</v>
      </c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</row>
    <row r="199" spans="1:37" ht="15.75" customHeight="1" outlineLevel="1">
      <c r="A199" s="124"/>
      <c r="B199" s="17">
        <v>13</v>
      </c>
      <c r="C199" s="126" t="s">
        <v>720</v>
      </c>
      <c r="D199" s="17" t="s">
        <v>721</v>
      </c>
      <c r="E199" s="130"/>
      <c r="F199" s="130"/>
      <c r="G199" s="130"/>
      <c r="H199" s="130">
        <v>1.845</v>
      </c>
      <c r="I199" s="130">
        <v>4.75</v>
      </c>
      <c r="J199" s="130">
        <v>4.2949999999999999</v>
      </c>
      <c r="K199" s="130">
        <v>4.2140000000000004</v>
      </c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</row>
    <row r="200" spans="1:37" ht="15.75" customHeight="1" outlineLevel="1">
      <c r="A200" s="124"/>
      <c r="B200" s="17">
        <v>14</v>
      </c>
      <c r="C200" s="126" t="s">
        <v>722</v>
      </c>
      <c r="D200" s="17" t="s">
        <v>721</v>
      </c>
      <c r="E200" s="130"/>
      <c r="F200" s="130"/>
      <c r="G200" s="130"/>
      <c r="H200" s="130">
        <v>6.07</v>
      </c>
      <c r="I200" s="130">
        <v>9.7650000000000006</v>
      </c>
      <c r="J200" s="130">
        <v>9.202</v>
      </c>
      <c r="K200" s="130">
        <v>10.89</v>
      </c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</row>
    <row r="201" spans="1:37" ht="15.75" customHeight="1" outlineLevel="1">
      <c r="A201" s="124"/>
      <c r="B201" s="17">
        <v>15</v>
      </c>
      <c r="C201" s="126" t="s">
        <v>723</v>
      </c>
      <c r="D201" s="17" t="s">
        <v>721</v>
      </c>
      <c r="E201" s="130"/>
      <c r="F201" s="130"/>
      <c r="G201" s="130"/>
      <c r="H201" s="130">
        <v>2.6040000000000001</v>
      </c>
      <c r="I201" s="130">
        <v>5.67</v>
      </c>
      <c r="J201" s="130">
        <v>2.9580000000000002</v>
      </c>
      <c r="K201" s="130">
        <v>5.2157400000000003</v>
      </c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</row>
    <row r="202" spans="1:37" ht="15.75" customHeight="1" outlineLevel="1">
      <c r="A202" s="124"/>
      <c r="B202" s="17">
        <v>16</v>
      </c>
      <c r="C202" s="126" t="s">
        <v>724</v>
      </c>
      <c r="D202" s="17" t="s">
        <v>983</v>
      </c>
      <c r="E202" s="130"/>
      <c r="F202" s="130"/>
      <c r="G202" s="130"/>
      <c r="H202" s="130"/>
      <c r="I202" s="130"/>
      <c r="J202" s="130"/>
      <c r="K202" s="130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</row>
    <row r="203" spans="1:37" ht="15.75" customHeight="1" outlineLevel="1">
      <c r="A203" s="124"/>
      <c r="B203" s="17">
        <v>17</v>
      </c>
      <c r="C203" s="126" t="s">
        <v>327</v>
      </c>
      <c r="D203" s="17" t="s">
        <v>270</v>
      </c>
      <c r="E203" s="130"/>
      <c r="F203" s="130"/>
      <c r="G203" s="130"/>
      <c r="H203" s="130"/>
      <c r="I203" s="130"/>
      <c r="J203" s="130"/>
      <c r="K203" s="130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</row>
    <row r="204" spans="1:37" ht="15.75" customHeight="1" outlineLevel="1">
      <c r="A204" s="164"/>
      <c r="B204" s="50"/>
      <c r="C204" s="21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24"/>
      <c r="AH204" s="124"/>
      <c r="AI204" s="124"/>
      <c r="AJ204" s="124"/>
      <c r="AK204" s="124"/>
    </row>
    <row r="205" spans="1:37" ht="15.75" customHeight="1" outlineLevel="1">
      <c r="A205" s="164"/>
      <c r="B205" s="50"/>
      <c r="C205" s="21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24"/>
      <c r="AH205" s="124"/>
      <c r="AI205" s="124"/>
      <c r="AJ205" s="124"/>
      <c r="AK205" s="124"/>
    </row>
    <row r="206" spans="1:37" ht="17.25" customHeight="1" outlineLevel="1">
      <c r="A206" s="22" t="s">
        <v>984</v>
      </c>
      <c r="B206" s="15" t="s">
        <v>985</v>
      </c>
      <c r="C206" s="124"/>
      <c r="D206" s="16"/>
      <c r="E206" s="164"/>
      <c r="F206" s="16"/>
      <c r="G206" s="16"/>
      <c r="H206" s="16"/>
      <c r="I206" s="16"/>
      <c r="J206" s="16"/>
      <c r="K206" s="16"/>
      <c r="L206" s="124"/>
      <c r="M206" s="124"/>
      <c r="N206" s="124"/>
      <c r="O206" s="124"/>
      <c r="P206" s="124"/>
      <c r="Q206" s="124"/>
      <c r="R206" s="124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24"/>
      <c r="AK206" s="124"/>
    </row>
    <row r="207" spans="1:37" ht="15.75" customHeight="1" outlineLevel="1">
      <c r="A207" s="16"/>
      <c r="B207" s="60" t="s">
        <v>10</v>
      </c>
      <c r="C207" s="60" t="s">
        <v>301</v>
      </c>
      <c r="D207" s="60" t="s">
        <v>302</v>
      </c>
      <c r="E207" s="165" t="s">
        <v>303</v>
      </c>
      <c r="F207" s="165" t="s">
        <v>304</v>
      </c>
      <c r="G207" s="165" t="s">
        <v>305</v>
      </c>
      <c r="H207" s="165" t="s">
        <v>306</v>
      </c>
      <c r="I207" s="165" t="s">
        <v>307</v>
      </c>
      <c r="J207" s="165" t="s">
        <v>308</v>
      </c>
      <c r="K207" s="165" t="s">
        <v>309</v>
      </c>
      <c r="L207" s="124"/>
      <c r="M207" s="124"/>
      <c r="N207" s="124"/>
      <c r="O207" s="124"/>
      <c r="P207" s="124"/>
      <c r="Q207" s="124"/>
      <c r="R207" s="124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24"/>
      <c r="AK207" s="124"/>
    </row>
    <row r="208" spans="1:37" ht="15.75" customHeight="1" outlineLevel="1">
      <c r="A208" s="16"/>
      <c r="B208" s="17">
        <v>1</v>
      </c>
      <c r="C208" s="19" t="s">
        <v>310</v>
      </c>
      <c r="D208" s="17" t="s">
        <v>986</v>
      </c>
      <c r="E208" s="166"/>
      <c r="F208" s="166"/>
      <c r="G208" s="166"/>
      <c r="H208" s="166"/>
      <c r="I208" s="166"/>
      <c r="J208" s="166"/>
      <c r="K208" s="166"/>
      <c r="L208" s="124"/>
      <c r="M208" s="124"/>
      <c r="N208" s="124"/>
      <c r="O208" s="124"/>
      <c r="P208" s="124"/>
      <c r="Q208" s="124"/>
      <c r="R208" s="124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24"/>
      <c r="AK208" s="124"/>
    </row>
    <row r="209" spans="1:37" ht="15.75" customHeight="1" outlineLevel="1">
      <c r="A209" s="16"/>
      <c r="B209" s="17">
        <v>2</v>
      </c>
      <c r="C209" s="19" t="s">
        <v>312</v>
      </c>
      <c r="D209" s="17" t="s">
        <v>228</v>
      </c>
      <c r="E209" s="166"/>
      <c r="F209" s="166"/>
      <c r="G209" s="166"/>
      <c r="H209" s="166"/>
      <c r="I209" s="166"/>
      <c r="J209" s="166"/>
      <c r="K209" s="166"/>
      <c r="L209" s="124"/>
      <c r="M209" s="124"/>
      <c r="N209" s="124"/>
      <c r="O209" s="124"/>
      <c r="P209" s="124"/>
      <c r="Q209" s="124"/>
      <c r="R209" s="124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24"/>
      <c r="AK209" s="124"/>
    </row>
    <row r="210" spans="1:37" ht="15.75" customHeight="1" outlineLevel="1">
      <c r="A210" s="16"/>
      <c r="B210" s="17">
        <v>3</v>
      </c>
      <c r="C210" s="19" t="s">
        <v>313</v>
      </c>
      <c r="D210" s="17" t="s">
        <v>987</v>
      </c>
      <c r="E210" s="166"/>
      <c r="F210" s="166"/>
      <c r="G210" s="166"/>
      <c r="H210" s="166"/>
      <c r="I210" s="166"/>
      <c r="J210" s="166"/>
      <c r="K210" s="166"/>
      <c r="L210" s="124"/>
      <c r="M210" s="124"/>
      <c r="N210" s="124"/>
      <c r="O210" s="124"/>
      <c r="P210" s="124"/>
      <c r="Q210" s="124"/>
      <c r="R210" s="124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24"/>
      <c r="AK210" s="124"/>
    </row>
    <row r="211" spans="1:37" ht="15.75" customHeight="1" outlineLevel="1">
      <c r="A211" s="16"/>
      <c r="B211" s="17">
        <v>4</v>
      </c>
      <c r="C211" s="19" t="s">
        <v>315</v>
      </c>
      <c r="D211" s="17" t="s">
        <v>228</v>
      </c>
      <c r="E211" s="166"/>
      <c r="F211" s="166"/>
      <c r="G211" s="166"/>
      <c r="H211" s="166"/>
      <c r="I211" s="166"/>
      <c r="J211" s="166"/>
      <c r="K211" s="166"/>
      <c r="L211" s="124"/>
      <c r="M211" s="124"/>
      <c r="N211" s="124"/>
      <c r="O211" s="124"/>
      <c r="P211" s="124"/>
      <c r="Q211" s="124"/>
      <c r="R211" s="124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24"/>
      <c r="AK211" s="124"/>
    </row>
    <row r="212" spans="1:37" ht="15.75" customHeight="1" outlineLevel="1">
      <c r="A212" s="164"/>
      <c r="B212" s="50"/>
      <c r="C212" s="21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24"/>
      <c r="AH212" s="124"/>
      <c r="AI212" s="124"/>
      <c r="AJ212" s="124"/>
      <c r="AK212" s="124"/>
    </row>
    <row r="213" spans="1:37" ht="15.75" customHeight="1" outlineLevel="1">
      <c r="A213" s="164"/>
      <c r="B213" s="50"/>
      <c r="C213" s="21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24"/>
      <c r="AH213" s="124"/>
      <c r="AI213" s="124"/>
      <c r="AJ213" s="124"/>
      <c r="AK213" s="124"/>
    </row>
    <row r="214" spans="1:37" ht="15.75" customHeight="1">
      <c r="A214" s="295" t="s">
        <v>94</v>
      </c>
      <c r="B214" s="295" t="s">
        <v>316</v>
      </c>
      <c r="C214" s="296" t="s">
        <v>317</v>
      </c>
      <c r="D214" s="297"/>
      <c r="E214" s="297"/>
      <c r="F214" s="297"/>
      <c r="G214" s="297"/>
      <c r="H214" s="297"/>
      <c r="I214" s="297"/>
      <c r="J214" s="297"/>
      <c r="K214" s="297"/>
      <c r="L214" s="297"/>
      <c r="M214" s="297"/>
      <c r="N214" s="297"/>
      <c r="O214" s="297"/>
      <c r="P214" s="297"/>
      <c r="Q214" s="297"/>
      <c r="R214" s="297"/>
      <c r="S214" s="297"/>
      <c r="T214" s="297"/>
      <c r="U214" s="297"/>
      <c r="V214" s="297"/>
      <c r="W214" s="297"/>
      <c r="X214" s="297"/>
      <c r="Y214" s="297"/>
      <c r="Z214" s="297"/>
      <c r="AA214" s="297"/>
      <c r="AB214" s="297"/>
      <c r="AC214" s="297"/>
      <c r="AD214" s="297"/>
      <c r="AE214" s="297"/>
      <c r="AF214" s="297"/>
      <c r="AG214" s="124"/>
      <c r="AH214" s="124"/>
      <c r="AI214" s="124"/>
      <c r="AJ214" s="124"/>
      <c r="AK214" s="124"/>
    </row>
    <row r="215" spans="1:37" ht="15.75" customHeight="1" outlineLevel="1">
      <c r="A215" s="16"/>
      <c r="B215" s="16"/>
      <c r="C215" s="15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24"/>
      <c r="AH215" s="124"/>
      <c r="AI215" s="124"/>
      <c r="AJ215" s="124"/>
      <c r="AK215" s="124"/>
    </row>
    <row r="216" spans="1:37" ht="15.75" customHeight="1" outlineLevel="1">
      <c r="A216" s="164" t="s">
        <v>296</v>
      </c>
      <c r="B216" s="15" t="s">
        <v>988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24"/>
      <c r="AH216" s="124"/>
      <c r="AI216" s="124"/>
      <c r="AJ216" s="124"/>
      <c r="AK216" s="124"/>
    </row>
    <row r="217" spans="1:37" ht="15.75" customHeight="1" outlineLevel="1">
      <c r="A217" s="164"/>
      <c r="B217" s="60" t="s">
        <v>10</v>
      </c>
      <c r="C217" s="17" t="s">
        <v>12</v>
      </c>
      <c r="D217" s="60" t="s">
        <v>26</v>
      </c>
      <c r="E217" s="60">
        <v>2017</v>
      </c>
      <c r="F217" s="60">
        <v>2018</v>
      </c>
      <c r="G217" s="60">
        <v>2019</v>
      </c>
      <c r="H217" s="288" t="s">
        <v>883</v>
      </c>
      <c r="I217" s="288">
        <v>2021</v>
      </c>
      <c r="J217" s="288">
        <v>2022</v>
      </c>
      <c r="K217" s="288">
        <v>2023</v>
      </c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24"/>
      <c r="AH217" s="124"/>
      <c r="AI217" s="124"/>
      <c r="AJ217" s="124"/>
      <c r="AK217" s="124"/>
    </row>
    <row r="218" spans="1:37" ht="15.75" customHeight="1" outlineLevel="1">
      <c r="A218" s="164"/>
      <c r="B218" s="60">
        <v>1</v>
      </c>
      <c r="C218" s="19" t="s">
        <v>892</v>
      </c>
      <c r="D218" s="60" t="s">
        <v>38</v>
      </c>
      <c r="E218" s="60"/>
      <c r="F218" s="60"/>
      <c r="G218" s="60"/>
      <c r="H218" s="248">
        <v>6.6740000000000004</v>
      </c>
      <c r="I218" s="248">
        <v>13.218</v>
      </c>
      <c r="J218" s="248">
        <v>13.733000000000001</v>
      </c>
      <c r="K218" s="248">
        <v>14.704000000000001</v>
      </c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24"/>
      <c r="AH218" s="124"/>
      <c r="AI218" s="124"/>
      <c r="AJ218" s="124"/>
      <c r="AK218" s="124"/>
    </row>
    <row r="219" spans="1:37" ht="15.75" customHeight="1" outlineLevel="1">
      <c r="A219" s="164"/>
      <c r="B219" s="60">
        <v>2</v>
      </c>
      <c r="C219" s="19" t="s">
        <v>646</v>
      </c>
      <c r="D219" s="60" t="s">
        <v>38</v>
      </c>
      <c r="E219" s="60"/>
      <c r="F219" s="60"/>
      <c r="G219" s="60"/>
      <c r="H219" s="248">
        <v>0.33200000000000002</v>
      </c>
      <c r="I219" s="248">
        <v>0.71299999999999997</v>
      </c>
      <c r="J219" s="248">
        <v>0.58799999999999997</v>
      </c>
      <c r="K219" s="248">
        <v>0.51</v>
      </c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24"/>
      <c r="AH219" s="124"/>
      <c r="AI219" s="124"/>
      <c r="AJ219" s="124"/>
      <c r="AK219" s="124"/>
    </row>
    <row r="220" spans="1:37" ht="15.75" customHeight="1" outlineLevel="1">
      <c r="A220" s="164"/>
      <c r="B220" s="60">
        <v>3</v>
      </c>
      <c r="C220" s="290" t="s">
        <v>893</v>
      </c>
      <c r="D220" s="60" t="s">
        <v>38</v>
      </c>
      <c r="E220" s="60"/>
      <c r="F220" s="60"/>
      <c r="G220" s="60"/>
      <c r="H220" s="248">
        <v>0.317</v>
      </c>
      <c r="I220" s="248">
        <v>0.82</v>
      </c>
      <c r="J220" s="248">
        <v>1.1599999999999999</v>
      </c>
      <c r="K220" s="248">
        <v>1.282</v>
      </c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24"/>
      <c r="AH220" s="124"/>
      <c r="AI220" s="124"/>
      <c r="AJ220" s="124"/>
      <c r="AK220" s="124"/>
    </row>
    <row r="221" spans="1:37" ht="15.75" customHeight="1" outlineLevel="1">
      <c r="A221" s="164"/>
      <c r="B221" s="69" t="s">
        <v>172</v>
      </c>
      <c r="C221" s="216" t="s">
        <v>894</v>
      </c>
      <c r="D221" s="60" t="s">
        <v>38</v>
      </c>
      <c r="E221" s="60"/>
      <c r="F221" s="60"/>
      <c r="G221" s="60"/>
      <c r="H221" s="248"/>
      <c r="I221" s="248"/>
      <c r="J221" s="248"/>
      <c r="K221" s="248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24"/>
      <c r="AH221" s="124"/>
      <c r="AI221" s="124"/>
      <c r="AJ221" s="124"/>
      <c r="AK221" s="124"/>
    </row>
    <row r="222" spans="1:37" ht="15.75" customHeight="1" outlineLevel="1">
      <c r="A222" s="164"/>
      <c r="B222" s="60" t="s">
        <v>51</v>
      </c>
      <c r="C222" s="216" t="s">
        <v>895</v>
      </c>
      <c r="D222" s="60" t="s">
        <v>38</v>
      </c>
      <c r="E222" s="60"/>
      <c r="F222" s="60"/>
      <c r="G222" s="60"/>
      <c r="H222" s="248"/>
      <c r="I222" s="248"/>
      <c r="J222" s="248"/>
      <c r="K222" s="248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24"/>
      <c r="AH222" s="124"/>
      <c r="AI222" s="124"/>
      <c r="AJ222" s="124"/>
      <c r="AK222" s="124"/>
    </row>
    <row r="223" spans="1:37" ht="15.75" customHeight="1" outlineLevel="1">
      <c r="A223" s="164"/>
      <c r="B223" s="60" t="s">
        <v>813</v>
      </c>
      <c r="C223" s="216" t="s">
        <v>896</v>
      </c>
      <c r="D223" s="60" t="s">
        <v>38</v>
      </c>
      <c r="E223" s="60"/>
      <c r="F223" s="60"/>
      <c r="G223" s="60"/>
      <c r="H223" s="248"/>
      <c r="I223" s="248"/>
      <c r="J223" s="248"/>
      <c r="K223" s="248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24"/>
      <c r="AH223" s="124"/>
      <c r="AI223" s="124"/>
      <c r="AJ223" s="124"/>
      <c r="AK223" s="124"/>
    </row>
    <row r="224" spans="1:37" ht="15.75" customHeight="1" outlineLevel="1">
      <c r="A224" s="164"/>
      <c r="B224" s="60" t="s">
        <v>989</v>
      </c>
      <c r="C224" s="216" t="s">
        <v>897</v>
      </c>
      <c r="D224" s="60" t="s">
        <v>38</v>
      </c>
      <c r="E224" s="60"/>
      <c r="F224" s="60"/>
      <c r="G224" s="60"/>
      <c r="H224" s="248"/>
      <c r="I224" s="248"/>
      <c r="J224" s="248"/>
      <c r="K224" s="248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24"/>
      <c r="AH224" s="124"/>
      <c r="AI224" s="124"/>
      <c r="AJ224" s="124"/>
      <c r="AK224" s="124"/>
    </row>
    <row r="225" spans="1:37" ht="15.75" customHeight="1" outlineLevel="1">
      <c r="A225" s="16"/>
      <c r="B225" s="60">
        <v>4</v>
      </c>
      <c r="C225" s="19" t="s">
        <v>990</v>
      </c>
      <c r="D225" s="60" t="s">
        <v>38</v>
      </c>
      <c r="E225" s="60"/>
      <c r="F225" s="60"/>
      <c r="G225" s="60"/>
      <c r="H225" s="248">
        <v>7.3230000000000004</v>
      </c>
      <c r="I225" s="248">
        <v>14.750999999999999</v>
      </c>
      <c r="J225" s="248">
        <v>15.481</v>
      </c>
      <c r="K225" s="248">
        <v>16.495999999999999</v>
      </c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24"/>
      <c r="AH225" s="124"/>
      <c r="AI225" s="124"/>
      <c r="AJ225" s="124"/>
      <c r="AK225" s="124"/>
    </row>
    <row r="226" spans="1:37" ht="15.75" customHeight="1" outlineLevel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24"/>
      <c r="AH226" s="124"/>
      <c r="AI226" s="124"/>
      <c r="AJ226" s="124"/>
      <c r="AK226" s="124"/>
    </row>
    <row r="227" spans="1:37" ht="15.75" customHeight="1" outlineLevel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24"/>
      <c r="AH227" s="124"/>
      <c r="AI227" s="124"/>
      <c r="AJ227" s="124"/>
      <c r="AK227" s="124"/>
    </row>
    <row r="228" spans="1:37" ht="15.75" customHeight="1" outlineLevel="1">
      <c r="A228" s="164" t="s">
        <v>318</v>
      </c>
      <c r="B228" s="15" t="s">
        <v>991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24"/>
      <c r="AH228" s="124"/>
      <c r="AI228" s="124"/>
      <c r="AJ228" s="124"/>
      <c r="AK228" s="124"/>
    </row>
    <row r="229" spans="1:37" ht="15.75" customHeight="1" outlineLevel="1">
      <c r="A229" s="16"/>
      <c r="B229" s="60" t="s">
        <v>10</v>
      </c>
      <c r="C229" s="17" t="s">
        <v>12</v>
      </c>
      <c r="D229" s="60" t="s">
        <v>26</v>
      </c>
      <c r="E229" s="60">
        <v>2017</v>
      </c>
      <c r="F229" s="60">
        <v>2018</v>
      </c>
      <c r="G229" s="60">
        <v>2019</v>
      </c>
      <c r="H229" s="288" t="s">
        <v>883</v>
      </c>
      <c r="I229" s="288">
        <v>2021</v>
      </c>
      <c r="J229" s="288">
        <v>2022</v>
      </c>
      <c r="K229" s="288">
        <v>2023</v>
      </c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24"/>
      <c r="AH229" s="124"/>
      <c r="AI229" s="124"/>
      <c r="AJ229" s="124"/>
      <c r="AK229" s="124"/>
    </row>
    <row r="230" spans="1:37" ht="15.75" customHeight="1" outlineLevel="1">
      <c r="A230" s="16"/>
      <c r="B230" s="60">
        <v>1</v>
      </c>
      <c r="C230" s="19" t="s">
        <v>892</v>
      </c>
      <c r="D230" s="60" t="s">
        <v>38</v>
      </c>
      <c r="E230" s="60"/>
      <c r="F230" s="60"/>
      <c r="G230" s="60"/>
      <c r="H230" s="248">
        <v>10.936</v>
      </c>
      <c r="I230" s="248">
        <v>21.172000000000001</v>
      </c>
      <c r="J230" s="248">
        <v>21.917000000000002</v>
      </c>
      <c r="K230" s="248">
        <v>22.344000000000001</v>
      </c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24"/>
      <c r="AH230" s="124"/>
      <c r="AI230" s="124"/>
      <c r="AJ230" s="124"/>
      <c r="AK230" s="124"/>
    </row>
    <row r="231" spans="1:37" ht="15.75" customHeight="1" outlineLevel="1">
      <c r="A231" s="16"/>
      <c r="B231" s="60">
        <v>2</v>
      </c>
      <c r="C231" s="19" t="s">
        <v>646</v>
      </c>
      <c r="D231" s="60" t="s">
        <v>38</v>
      </c>
      <c r="E231" s="60"/>
      <c r="F231" s="60"/>
      <c r="G231" s="60"/>
      <c r="H231" s="248">
        <v>0.52600000000000002</v>
      </c>
      <c r="I231" s="248">
        <v>1.0680000000000001</v>
      </c>
      <c r="J231" s="248">
        <v>0.97099999999999997</v>
      </c>
      <c r="K231" s="248">
        <v>0.79400000000000004</v>
      </c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24"/>
      <c r="AH231" s="124"/>
      <c r="AI231" s="124"/>
      <c r="AJ231" s="124"/>
      <c r="AK231" s="124"/>
    </row>
    <row r="232" spans="1:37" ht="15.75" customHeight="1" outlineLevel="1">
      <c r="A232" s="16"/>
      <c r="B232" s="60">
        <v>3</v>
      </c>
      <c r="C232" s="290" t="s">
        <v>893</v>
      </c>
      <c r="D232" s="60" t="s">
        <v>38</v>
      </c>
      <c r="E232" s="60"/>
      <c r="F232" s="60"/>
      <c r="G232" s="60"/>
      <c r="H232" s="248">
        <v>0.90700000000000003</v>
      </c>
      <c r="I232" s="248">
        <v>1.776</v>
      </c>
      <c r="J232" s="248">
        <v>1.6919999999999999</v>
      </c>
      <c r="K232" s="248">
        <v>2.2320000000000002</v>
      </c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24"/>
      <c r="AH232" s="124"/>
      <c r="AI232" s="124"/>
      <c r="AJ232" s="124"/>
      <c r="AK232" s="124"/>
    </row>
    <row r="233" spans="1:37" ht="15.75" customHeight="1" outlineLevel="1">
      <c r="A233" s="16"/>
      <c r="B233" s="60"/>
      <c r="C233" s="216" t="s">
        <v>894</v>
      </c>
      <c r="D233" s="60" t="s">
        <v>38</v>
      </c>
      <c r="E233" s="60"/>
      <c r="F233" s="60"/>
      <c r="G233" s="60"/>
      <c r="H233" s="248"/>
      <c r="I233" s="248"/>
      <c r="J233" s="248"/>
      <c r="K233" s="248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24"/>
      <c r="AH233" s="124"/>
      <c r="AI233" s="124"/>
      <c r="AJ233" s="124"/>
      <c r="AK233" s="124"/>
    </row>
    <row r="234" spans="1:37" ht="15.75" customHeight="1" outlineLevel="1">
      <c r="A234" s="16"/>
      <c r="B234" s="60"/>
      <c r="C234" s="216" t="s">
        <v>895</v>
      </c>
      <c r="D234" s="60" t="s">
        <v>38</v>
      </c>
      <c r="E234" s="60"/>
      <c r="F234" s="60"/>
      <c r="G234" s="60"/>
      <c r="H234" s="248"/>
      <c r="I234" s="248"/>
      <c r="J234" s="248"/>
      <c r="K234" s="248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24"/>
      <c r="AH234" s="124"/>
      <c r="AI234" s="124"/>
      <c r="AJ234" s="124"/>
      <c r="AK234" s="124"/>
    </row>
    <row r="235" spans="1:37" ht="15.75" customHeight="1" outlineLevel="1">
      <c r="A235" s="16"/>
      <c r="B235" s="60"/>
      <c r="C235" s="216" t="s">
        <v>896</v>
      </c>
      <c r="D235" s="60" t="s">
        <v>38</v>
      </c>
      <c r="E235" s="60"/>
      <c r="F235" s="60"/>
      <c r="G235" s="60"/>
      <c r="H235" s="248"/>
      <c r="I235" s="248"/>
      <c r="J235" s="248"/>
      <c r="K235" s="248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24"/>
      <c r="AH235" s="124"/>
      <c r="AI235" s="124"/>
      <c r="AJ235" s="124"/>
      <c r="AK235" s="124"/>
    </row>
    <row r="236" spans="1:37" ht="15.75" customHeight="1" outlineLevel="1">
      <c r="A236" s="16"/>
      <c r="B236" s="60"/>
      <c r="C236" s="216" t="s">
        <v>897</v>
      </c>
      <c r="D236" s="60" t="s">
        <v>38</v>
      </c>
      <c r="E236" s="60"/>
      <c r="F236" s="60"/>
      <c r="G236" s="60"/>
      <c r="H236" s="248"/>
      <c r="I236" s="248"/>
      <c r="J236" s="248"/>
      <c r="K236" s="248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24"/>
      <c r="AH236" s="124"/>
      <c r="AI236" s="124"/>
      <c r="AJ236" s="124"/>
      <c r="AK236" s="124"/>
    </row>
    <row r="237" spans="1:37" ht="15.75" customHeight="1" outlineLevel="1">
      <c r="A237" s="16"/>
      <c r="B237" s="60">
        <v>4</v>
      </c>
      <c r="C237" s="19" t="s">
        <v>992</v>
      </c>
      <c r="D237" s="60" t="s">
        <v>38</v>
      </c>
      <c r="E237" s="60"/>
      <c r="F237" s="60"/>
      <c r="G237" s="60"/>
      <c r="H237" s="248">
        <v>12.369</v>
      </c>
      <c r="I237" s="248">
        <v>24.015999999999998</v>
      </c>
      <c r="J237" s="248">
        <v>24.58</v>
      </c>
      <c r="K237" s="248">
        <v>25.37</v>
      </c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24"/>
      <c r="AH237" s="124"/>
      <c r="AI237" s="124"/>
      <c r="AJ237" s="124"/>
      <c r="AK237" s="124"/>
    </row>
    <row r="238" spans="1:37" ht="15.75" customHeight="1" outlineLevel="1">
      <c r="A238" s="16"/>
      <c r="B238" s="164"/>
      <c r="C238" s="233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24"/>
      <c r="AH238" s="124"/>
      <c r="AI238" s="124"/>
      <c r="AJ238" s="124"/>
      <c r="AK238" s="124"/>
    </row>
    <row r="239" spans="1:37" ht="15.75" customHeight="1" outlineLevel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24"/>
      <c r="AH239" s="124"/>
      <c r="AI239" s="124"/>
      <c r="AJ239" s="124"/>
      <c r="AK239" s="124"/>
    </row>
    <row r="240" spans="1:37" ht="15.75" customHeight="1" outlineLevel="1">
      <c r="A240" s="164" t="s">
        <v>299</v>
      </c>
      <c r="B240" s="15" t="s">
        <v>993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24"/>
      <c r="AH240" s="124"/>
      <c r="AI240" s="124"/>
      <c r="AJ240" s="124"/>
      <c r="AK240" s="124"/>
    </row>
    <row r="241" spans="1:37" ht="15.75" customHeight="1" outlineLevel="1">
      <c r="A241" s="16"/>
      <c r="B241" s="60" t="s">
        <v>10</v>
      </c>
      <c r="C241" s="17" t="s">
        <v>12</v>
      </c>
      <c r="D241" s="60" t="s">
        <v>26</v>
      </c>
      <c r="E241" s="60">
        <v>2017</v>
      </c>
      <c r="F241" s="60">
        <v>2018</v>
      </c>
      <c r="G241" s="60">
        <v>2019</v>
      </c>
      <c r="H241" s="288" t="s">
        <v>883</v>
      </c>
      <c r="I241" s="288">
        <v>2021</v>
      </c>
      <c r="J241" s="288">
        <v>2022</v>
      </c>
      <c r="K241" s="288">
        <v>2023</v>
      </c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24"/>
      <c r="AH241" s="124"/>
      <c r="AI241" s="124"/>
      <c r="AJ241" s="124"/>
      <c r="AK241" s="124"/>
    </row>
    <row r="242" spans="1:37" ht="15.75" customHeight="1" outlineLevel="1">
      <c r="A242" s="16"/>
      <c r="B242" s="17">
        <v>1</v>
      </c>
      <c r="C242" s="19" t="s">
        <v>994</v>
      </c>
      <c r="D242" s="60" t="s">
        <v>38</v>
      </c>
      <c r="E242" s="60"/>
      <c r="F242" s="60"/>
      <c r="G242" s="60"/>
      <c r="H242" s="248">
        <v>2.4649999999999999</v>
      </c>
      <c r="I242" s="248">
        <v>5.9180000000000001</v>
      </c>
      <c r="J242" s="248">
        <v>7.7649999999999997</v>
      </c>
      <c r="K242" s="248">
        <v>11.798999999999999</v>
      </c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24"/>
      <c r="AH242" s="124"/>
      <c r="AI242" s="124"/>
      <c r="AJ242" s="124"/>
      <c r="AK242" s="124"/>
    </row>
    <row r="243" spans="1:37" ht="15.75" customHeight="1" outlineLevel="1">
      <c r="A243" s="16"/>
      <c r="B243" s="17">
        <v>2</v>
      </c>
      <c r="C243" s="19" t="s">
        <v>995</v>
      </c>
      <c r="D243" s="60" t="s">
        <v>38</v>
      </c>
      <c r="E243" s="60"/>
      <c r="F243" s="60"/>
      <c r="G243" s="60"/>
      <c r="H243" s="248">
        <v>3.35</v>
      </c>
      <c r="I243" s="248">
        <v>7.7489999999999997</v>
      </c>
      <c r="J243" s="248">
        <v>9.7829999999999995</v>
      </c>
      <c r="K243" s="248">
        <v>10.821</v>
      </c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24"/>
      <c r="AH243" s="124"/>
      <c r="AI243" s="124"/>
      <c r="AJ243" s="124"/>
      <c r="AK243" s="124"/>
    </row>
    <row r="244" spans="1:37" ht="15.75" customHeight="1" outlineLevel="1">
      <c r="A244" s="16"/>
      <c r="B244" s="17">
        <v>3</v>
      </c>
      <c r="C244" s="19" t="s">
        <v>996</v>
      </c>
      <c r="D244" s="60" t="s">
        <v>38</v>
      </c>
      <c r="E244" s="60"/>
      <c r="F244" s="60"/>
      <c r="G244" s="60"/>
      <c r="H244" s="248">
        <v>5.8150000000000004</v>
      </c>
      <c r="I244" s="248">
        <v>13.667</v>
      </c>
      <c r="J244" s="248">
        <v>17.547999999999998</v>
      </c>
      <c r="K244" s="248">
        <v>22.62</v>
      </c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24"/>
      <c r="AH244" s="124"/>
      <c r="AI244" s="124"/>
      <c r="AJ244" s="124"/>
      <c r="AK244" s="124"/>
    </row>
    <row r="245" spans="1:37" ht="15.75" customHeight="1" outlineLevel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24"/>
      <c r="AH245" s="124"/>
      <c r="AI245" s="124"/>
      <c r="AJ245" s="124"/>
      <c r="AK245" s="124"/>
    </row>
    <row r="246" spans="1:37" ht="15.75" customHeight="1" outlineLevel="1">
      <c r="A246" s="124"/>
      <c r="B246" s="124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24"/>
      <c r="AH246" s="124"/>
      <c r="AI246" s="124"/>
      <c r="AJ246" s="124"/>
      <c r="AK246" s="124"/>
    </row>
    <row r="247" spans="1:37" ht="15.75" customHeight="1" outlineLevel="1">
      <c r="A247" s="22" t="s">
        <v>329</v>
      </c>
      <c r="B247" s="15" t="s">
        <v>997</v>
      </c>
      <c r="C247" s="124"/>
      <c r="D247" s="252" t="s">
        <v>714</v>
      </c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</row>
    <row r="248" spans="1:37" ht="15.75" customHeight="1" outlineLevel="1">
      <c r="A248" s="124"/>
      <c r="B248" s="60" t="s">
        <v>10</v>
      </c>
      <c r="C248" s="60" t="s">
        <v>12</v>
      </c>
      <c r="D248" s="60" t="s">
        <v>26</v>
      </c>
      <c r="E248" s="60">
        <v>2017</v>
      </c>
      <c r="F248" s="60">
        <v>2018</v>
      </c>
      <c r="G248" s="60">
        <v>2019</v>
      </c>
      <c r="H248" s="288" t="s">
        <v>883</v>
      </c>
      <c r="I248" s="60">
        <v>2021</v>
      </c>
      <c r="J248" s="60">
        <v>2022</v>
      </c>
      <c r="K248" s="60">
        <v>2023</v>
      </c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</row>
    <row r="249" spans="1:37" ht="15.75" customHeight="1" outlineLevel="1">
      <c r="A249" s="124"/>
      <c r="B249" s="17">
        <v>1</v>
      </c>
      <c r="C249" s="126" t="s">
        <v>794</v>
      </c>
      <c r="D249" s="17" t="s">
        <v>320</v>
      </c>
      <c r="E249" s="131"/>
      <c r="F249" s="131"/>
      <c r="G249" s="131"/>
      <c r="H249" s="177">
        <v>1.88</v>
      </c>
      <c r="I249" s="177">
        <v>3.66</v>
      </c>
      <c r="J249" s="177">
        <v>5.05</v>
      </c>
      <c r="K249" s="177">
        <v>6.89</v>
      </c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</row>
    <row r="250" spans="1:37" ht="15.75" customHeight="1" outlineLevel="1">
      <c r="A250" s="124"/>
      <c r="B250" s="653" t="s">
        <v>716</v>
      </c>
      <c r="C250" s="654" t="s">
        <v>717</v>
      </c>
      <c r="D250" s="653" t="s">
        <v>320</v>
      </c>
      <c r="E250" s="131"/>
      <c r="F250" s="131"/>
      <c r="G250" s="131"/>
      <c r="H250" s="131">
        <v>9.1999999999999998E-2</v>
      </c>
      <c r="I250" s="131">
        <v>7.2999999999999995E-2</v>
      </c>
      <c r="J250" s="131">
        <v>9.7000000000000003E-2</v>
      </c>
      <c r="K250" s="131">
        <v>8.5000000000000006E-2</v>
      </c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</row>
    <row r="251" spans="1:37" ht="15.75" customHeight="1" outlineLevel="1">
      <c r="A251" s="124"/>
      <c r="B251" s="17">
        <v>2</v>
      </c>
      <c r="C251" s="126" t="s">
        <v>230</v>
      </c>
      <c r="D251" s="17" t="s">
        <v>998</v>
      </c>
      <c r="E251" s="131"/>
      <c r="F251" s="131"/>
      <c r="G251" s="131"/>
      <c r="H251" s="177">
        <v>7.38</v>
      </c>
      <c r="I251" s="177">
        <v>10.31</v>
      </c>
      <c r="J251" s="177">
        <v>11.59</v>
      </c>
      <c r="K251" s="177">
        <v>10.73</v>
      </c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</row>
    <row r="252" spans="1:37" ht="15.75" customHeight="1" outlineLevel="1">
      <c r="A252" s="124"/>
      <c r="B252" s="17">
        <v>3</v>
      </c>
      <c r="C252" s="171" t="s">
        <v>322</v>
      </c>
      <c r="D252" s="159" t="s">
        <v>5</v>
      </c>
      <c r="E252" s="159" t="s">
        <v>5</v>
      </c>
      <c r="F252" s="159" t="s">
        <v>5</v>
      </c>
      <c r="G252" s="159" t="s">
        <v>5</v>
      </c>
      <c r="H252" s="298" t="s">
        <v>5</v>
      </c>
      <c r="I252" s="298" t="s">
        <v>5</v>
      </c>
      <c r="J252" s="298" t="s">
        <v>5</v>
      </c>
      <c r="K252" s="298" t="s">
        <v>5</v>
      </c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</row>
    <row r="253" spans="1:37" ht="15.75" customHeight="1" outlineLevel="1">
      <c r="A253" s="124"/>
      <c r="B253" s="17">
        <v>4</v>
      </c>
      <c r="C253" s="126" t="s">
        <v>233</v>
      </c>
      <c r="D253" s="131" t="s">
        <v>5</v>
      </c>
      <c r="E253" s="131" t="s">
        <v>5</v>
      </c>
      <c r="F253" s="131" t="s">
        <v>5</v>
      </c>
      <c r="G253" s="131" t="s">
        <v>5</v>
      </c>
      <c r="H253" s="173" t="s">
        <v>5</v>
      </c>
      <c r="I253" s="173" t="s">
        <v>5</v>
      </c>
      <c r="J253" s="173" t="s">
        <v>5</v>
      </c>
      <c r="K253" s="173" t="s">
        <v>5</v>
      </c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</row>
    <row r="254" spans="1:37" ht="15.75" customHeight="1" outlineLevel="2">
      <c r="A254" s="124"/>
      <c r="B254" s="17"/>
      <c r="C254" s="134" t="s">
        <v>235</v>
      </c>
      <c r="D254" s="131" t="s">
        <v>323</v>
      </c>
      <c r="E254" s="131"/>
      <c r="F254" s="131"/>
      <c r="G254" s="131"/>
      <c r="H254" s="299"/>
      <c r="I254" s="299"/>
      <c r="J254" s="299"/>
      <c r="K254" s="299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</row>
    <row r="255" spans="1:37" ht="15.75" customHeight="1" outlineLevel="2">
      <c r="A255" s="124"/>
      <c r="B255" s="17"/>
      <c r="C255" s="134" t="s">
        <v>237</v>
      </c>
      <c r="D255" s="131" t="s">
        <v>323</v>
      </c>
      <c r="E255" s="131"/>
      <c r="F255" s="131"/>
      <c r="G255" s="131"/>
      <c r="H255" s="299"/>
      <c r="I255" s="299"/>
      <c r="J255" s="299"/>
      <c r="K255" s="299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</row>
    <row r="256" spans="1:37" ht="15.75" customHeight="1" outlineLevel="2">
      <c r="A256" s="124"/>
      <c r="B256" s="17"/>
      <c r="C256" s="134" t="s">
        <v>238</v>
      </c>
      <c r="D256" s="131" t="s">
        <v>323</v>
      </c>
      <c r="E256" s="131"/>
      <c r="F256" s="131"/>
      <c r="G256" s="131"/>
      <c r="H256" s="299"/>
      <c r="I256" s="299"/>
      <c r="J256" s="299"/>
      <c r="K256" s="299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</row>
    <row r="257" spans="1:37" ht="15.75" customHeight="1" outlineLevel="2">
      <c r="A257" s="124"/>
      <c r="B257" s="17"/>
      <c r="C257" s="134" t="s">
        <v>239</v>
      </c>
      <c r="D257" s="131" t="s">
        <v>323</v>
      </c>
      <c r="E257" s="131"/>
      <c r="F257" s="131"/>
      <c r="G257" s="131"/>
      <c r="H257" s="299"/>
      <c r="I257" s="299"/>
      <c r="J257" s="299"/>
      <c r="K257" s="299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</row>
    <row r="258" spans="1:37" ht="15.75" customHeight="1" outlineLevel="2">
      <c r="A258" s="124"/>
      <c r="B258" s="17"/>
      <c r="C258" s="134" t="s">
        <v>240</v>
      </c>
      <c r="D258" s="131" t="s">
        <v>323</v>
      </c>
      <c r="E258" s="131"/>
      <c r="F258" s="131"/>
      <c r="G258" s="131"/>
      <c r="H258" s="299"/>
      <c r="I258" s="299"/>
      <c r="J258" s="299"/>
      <c r="K258" s="299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</row>
    <row r="259" spans="1:37" ht="15.75" customHeight="1" outlineLevel="2">
      <c r="A259" s="124"/>
      <c r="B259" s="17"/>
      <c r="C259" s="134" t="s">
        <v>241</v>
      </c>
      <c r="D259" s="131" t="s">
        <v>323</v>
      </c>
      <c r="E259" s="131"/>
      <c r="F259" s="131"/>
      <c r="G259" s="131"/>
      <c r="H259" s="299"/>
      <c r="I259" s="299"/>
      <c r="J259" s="299"/>
      <c r="K259" s="299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</row>
    <row r="260" spans="1:37" ht="15.75" customHeight="1" outlineLevel="2">
      <c r="A260" s="124"/>
      <c r="B260" s="17"/>
      <c r="C260" s="134" t="s">
        <v>242</v>
      </c>
      <c r="D260" s="131" t="s">
        <v>323</v>
      </c>
      <c r="E260" s="131"/>
      <c r="F260" s="131"/>
      <c r="G260" s="131"/>
      <c r="H260" s="299"/>
      <c r="I260" s="299"/>
      <c r="J260" s="299"/>
      <c r="K260" s="299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</row>
    <row r="261" spans="1:37" ht="15.75" customHeight="1" outlineLevel="2">
      <c r="A261" s="124"/>
      <c r="B261" s="17"/>
      <c r="C261" s="134" t="s">
        <v>243</v>
      </c>
      <c r="D261" s="131" t="s">
        <v>323</v>
      </c>
      <c r="E261" s="131"/>
      <c r="F261" s="131"/>
      <c r="G261" s="131"/>
      <c r="H261" s="299"/>
      <c r="I261" s="299"/>
      <c r="J261" s="299"/>
      <c r="K261" s="299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</row>
    <row r="262" spans="1:37" ht="15.75" customHeight="1" outlineLevel="2">
      <c r="A262" s="124"/>
      <c r="B262" s="17"/>
      <c r="C262" s="134" t="s">
        <v>244</v>
      </c>
      <c r="D262" s="131" t="s">
        <v>323</v>
      </c>
      <c r="E262" s="131"/>
      <c r="F262" s="131"/>
      <c r="G262" s="131"/>
      <c r="H262" s="299"/>
      <c r="I262" s="299"/>
      <c r="J262" s="299"/>
      <c r="K262" s="299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</row>
    <row r="263" spans="1:37" ht="15.75" customHeight="1" outlineLevel="1">
      <c r="A263" s="124"/>
      <c r="B263" s="17">
        <v>5</v>
      </c>
      <c r="C263" s="126" t="s">
        <v>765</v>
      </c>
      <c r="D263" s="131" t="s">
        <v>5</v>
      </c>
      <c r="E263" s="131" t="s">
        <v>5</v>
      </c>
      <c r="F263" s="131" t="s">
        <v>5</v>
      </c>
      <c r="G263" s="131" t="s">
        <v>5</v>
      </c>
      <c r="H263" s="173" t="s">
        <v>5</v>
      </c>
      <c r="I263" s="173" t="s">
        <v>5</v>
      </c>
      <c r="J263" s="173" t="s">
        <v>5</v>
      </c>
      <c r="K263" s="173" t="s">
        <v>5</v>
      </c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</row>
    <row r="264" spans="1:37" ht="15.75" customHeight="1" outlineLevel="2">
      <c r="A264" s="124"/>
      <c r="B264" s="17"/>
      <c r="C264" s="134" t="s">
        <v>766</v>
      </c>
      <c r="D264" s="131" t="s">
        <v>324</v>
      </c>
      <c r="E264" s="131"/>
      <c r="F264" s="131"/>
      <c r="G264" s="131"/>
      <c r="H264" s="299"/>
      <c r="I264" s="299"/>
      <c r="J264" s="299"/>
      <c r="K264" s="299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</row>
    <row r="265" spans="1:37" ht="15.75" customHeight="1" outlineLevel="2">
      <c r="A265" s="124"/>
      <c r="B265" s="17"/>
      <c r="C265" s="134" t="s">
        <v>977</v>
      </c>
      <c r="D265" s="131" t="s">
        <v>324</v>
      </c>
      <c r="E265" s="131"/>
      <c r="F265" s="131"/>
      <c r="G265" s="131"/>
      <c r="H265" s="299"/>
      <c r="I265" s="299"/>
      <c r="J265" s="299"/>
      <c r="K265" s="299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</row>
    <row r="266" spans="1:37" ht="15.75" customHeight="1" outlineLevel="1">
      <c r="A266" s="124"/>
      <c r="B266" s="17">
        <v>6</v>
      </c>
      <c r="C266" s="126" t="s">
        <v>979</v>
      </c>
      <c r="D266" s="131" t="s">
        <v>5</v>
      </c>
      <c r="E266" s="131" t="s">
        <v>5</v>
      </c>
      <c r="F266" s="131" t="s">
        <v>5</v>
      </c>
      <c r="G266" s="131" t="s">
        <v>5</v>
      </c>
      <c r="H266" s="173" t="s">
        <v>5</v>
      </c>
      <c r="I266" s="173" t="s">
        <v>5</v>
      </c>
      <c r="J266" s="173" t="s">
        <v>5</v>
      </c>
      <c r="K266" s="173" t="s">
        <v>5</v>
      </c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</row>
    <row r="267" spans="1:37" ht="15.75" customHeight="1" outlineLevel="2">
      <c r="A267" s="124"/>
      <c r="B267" s="17"/>
      <c r="C267" s="134" t="s">
        <v>980</v>
      </c>
      <c r="D267" s="131" t="s">
        <v>796</v>
      </c>
      <c r="E267" s="131"/>
      <c r="F267" s="131"/>
      <c r="G267" s="131"/>
      <c r="H267" s="299"/>
      <c r="I267" s="299"/>
      <c r="J267" s="299"/>
      <c r="K267" s="299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</row>
    <row r="268" spans="1:37" ht="15.75" customHeight="1" outlineLevel="2">
      <c r="A268" s="124"/>
      <c r="B268" s="17"/>
      <c r="C268" s="134" t="s">
        <v>981</v>
      </c>
      <c r="D268" s="131" t="s">
        <v>796</v>
      </c>
      <c r="E268" s="131"/>
      <c r="F268" s="131"/>
      <c r="G268" s="131"/>
      <c r="H268" s="299"/>
      <c r="I268" s="299"/>
      <c r="J268" s="299"/>
      <c r="K268" s="299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</row>
    <row r="269" spans="1:37" ht="15.75" customHeight="1" outlineLevel="1">
      <c r="A269" s="124"/>
      <c r="B269" s="17">
        <v>7</v>
      </c>
      <c r="C269" s="126" t="s">
        <v>248</v>
      </c>
      <c r="D269" s="131" t="s">
        <v>5</v>
      </c>
      <c r="E269" s="131" t="s">
        <v>5</v>
      </c>
      <c r="F269" s="131" t="s">
        <v>5</v>
      </c>
      <c r="G269" s="131" t="s">
        <v>5</v>
      </c>
      <c r="H269" s="173" t="s">
        <v>5</v>
      </c>
      <c r="I269" s="173" t="s">
        <v>5</v>
      </c>
      <c r="J269" s="173" t="s">
        <v>5</v>
      </c>
      <c r="K269" s="173" t="s">
        <v>5</v>
      </c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</row>
    <row r="270" spans="1:37" ht="15.75" customHeight="1" outlineLevel="2">
      <c r="A270" s="124"/>
      <c r="B270" s="17"/>
      <c r="C270" s="134" t="s">
        <v>250</v>
      </c>
      <c r="D270" s="131" t="s">
        <v>323</v>
      </c>
      <c r="E270" s="131"/>
      <c r="F270" s="131"/>
      <c r="G270" s="131"/>
      <c r="H270" s="299"/>
      <c r="I270" s="299"/>
      <c r="J270" s="299"/>
      <c r="K270" s="299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</row>
    <row r="271" spans="1:37" ht="15.75" customHeight="1" outlineLevel="2">
      <c r="A271" s="124"/>
      <c r="B271" s="17"/>
      <c r="C271" s="134" t="s">
        <v>251</v>
      </c>
      <c r="D271" s="131" t="s">
        <v>323</v>
      </c>
      <c r="E271" s="131"/>
      <c r="F271" s="131"/>
      <c r="G271" s="131"/>
      <c r="H271" s="299"/>
      <c r="I271" s="299"/>
      <c r="J271" s="299"/>
      <c r="K271" s="299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</row>
    <row r="272" spans="1:37" ht="15.75" customHeight="1" outlineLevel="2">
      <c r="A272" s="124"/>
      <c r="B272" s="17"/>
      <c r="C272" s="134" t="s">
        <v>252</v>
      </c>
      <c r="D272" s="131" t="s">
        <v>323</v>
      </c>
      <c r="E272" s="131"/>
      <c r="F272" s="131"/>
      <c r="G272" s="131"/>
      <c r="H272" s="299"/>
      <c r="I272" s="299"/>
      <c r="J272" s="299"/>
      <c r="K272" s="299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</row>
    <row r="273" spans="1:37" ht="15.75" customHeight="1" outlineLevel="2">
      <c r="A273" s="124"/>
      <c r="B273" s="17"/>
      <c r="C273" s="134" t="s">
        <v>253</v>
      </c>
      <c r="D273" s="131" t="s">
        <v>323</v>
      </c>
      <c r="E273" s="131"/>
      <c r="F273" s="131"/>
      <c r="G273" s="131"/>
      <c r="H273" s="299"/>
      <c r="I273" s="299"/>
      <c r="J273" s="299"/>
      <c r="K273" s="299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</row>
    <row r="274" spans="1:37" ht="15.75" customHeight="1" outlineLevel="1">
      <c r="A274" s="124"/>
      <c r="B274" s="17">
        <v>8</v>
      </c>
      <c r="C274" s="171" t="s">
        <v>325</v>
      </c>
      <c r="D274" s="159" t="s">
        <v>5</v>
      </c>
      <c r="E274" s="159" t="s">
        <v>5</v>
      </c>
      <c r="F274" s="159" t="s">
        <v>5</v>
      </c>
      <c r="G274" s="159" t="s">
        <v>5</v>
      </c>
      <c r="H274" s="298" t="s">
        <v>5</v>
      </c>
      <c r="I274" s="298" t="s">
        <v>5</v>
      </c>
      <c r="J274" s="298" t="s">
        <v>5</v>
      </c>
      <c r="K274" s="298" t="s">
        <v>5</v>
      </c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</row>
    <row r="275" spans="1:37" ht="15.75" customHeight="1" outlineLevel="1">
      <c r="A275" s="124"/>
      <c r="B275" s="17">
        <v>9</v>
      </c>
      <c r="C275" s="126" t="s">
        <v>254</v>
      </c>
      <c r="D275" s="131" t="s">
        <v>5</v>
      </c>
      <c r="E275" s="131" t="s">
        <v>5</v>
      </c>
      <c r="F275" s="131" t="s">
        <v>5</v>
      </c>
      <c r="G275" s="131" t="s">
        <v>5</v>
      </c>
      <c r="H275" s="173" t="s">
        <v>5</v>
      </c>
      <c r="I275" s="173" t="s">
        <v>5</v>
      </c>
      <c r="J275" s="173" t="s">
        <v>5</v>
      </c>
      <c r="K275" s="173" t="s">
        <v>5</v>
      </c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</row>
    <row r="276" spans="1:37" ht="15.75" customHeight="1" outlineLevel="2">
      <c r="A276" s="124"/>
      <c r="B276" s="17"/>
      <c r="C276" s="134" t="s">
        <v>256</v>
      </c>
      <c r="D276" s="131" t="s">
        <v>323</v>
      </c>
      <c r="E276" s="131"/>
      <c r="F276" s="131"/>
      <c r="G276" s="131"/>
      <c r="H276" s="299"/>
      <c r="I276" s="299"/>
      <c r="J276" s="299"/>
      <c r="K276" s="299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</row>
    <row r="277" spans="1:37" ht="15.75" customHeight="1" outlineLevel="2">
      <c r="A277" s="124"/>
      <c r="B277" s="17"/>
      <c r="C277" s="134" t="s">
        <v>257</v>
      </c>
      <c r="D277" s="131" t="s">
        <v>323</v>
      </c>
      <c r="E277" s="131"/>
      <c r="F277" s="131"/>
      <c r="G277" s="131"/>
      <c r="H277" s="299"/>
      <c r="I277" s="299"/>
      <c r="J277" s="299"/>
      <c r="K277" s="299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</row>
    <row r="278" spans="1:37" ht="15.75" customHeight="1" outlineLevel="2">
      <c r="A278" s="124"/>
      <c r="B278" s="17"/>
      <c r="C278" s="134" t="s">
        <v>258</v>
      </c>
      <c r="D278" s="131" t="s">
        <v>323</v>
      </c>
      <c r="E278" s="131"/>
      <c r="F278" s="131"/>
      <c r="G278" s="131"/>
      <c r="H278" s="299"/>
      <c r="I278" s="299"/>
      <c r="J278" s="299"/>
      <c r="K278" s="299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</row>
    <row r="279" spans="1:37" ht="15.75" customHeight="1" outlineLevel="2">
      <c r="A279" s="124"/>
      <c r="B279" s="17"/>
      <c r="C279" s="134" t="s">
        <v>259</v>
      </c>
      <c r="D279" s="131" t="s">
        <v>323</v>
      </c>
      <c r="E279" s="131"/>
      <c r="F279" s="131"/>
      <c r="G279" s="131"/>
      <c r="H279" s="299"/>
      <c r="I279" s="299"/>
      <c r="J279" s="299"/>
      <c r="K279" s="299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</row>
    <row r="280" spans="1:37" ht="15.75" customHeight="1" outlineLevel="2">
      <c r="A280" s="124"/>
      <c r="B280" s="17"/>
      <c r="C280" s="134" t="s">
        <v>260</v>
      </c>
      <c r="D280" s="131" t="s">
        <v>323</v>
      </c>
      <c r="E280" s="131"/>
      <c r="F280" s="131"/>
      <c r="G280" s="131"/>
      <c r="H280" s="299"/>
      <c r="I280" s="299"/>
      <c r="J280" s="299"/>
      <c r="K280" s="299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</row>
    <row r="281" spans="1:37" ht="15.75" customHeight="1" outlineLevel="2">
      <c r="A281" s="124"/>
      <c r="B281" s="17"/>
      <c r="C281" s="134" t="s">
        <v>261</v>
      </c>
      <c r="D281" s="131" t="s">
        <v>323</v>
      </c>
      <c r="E281" s="131"/>
      <c r="F281" s="131"/>
      <c r="G281" s="131"/>
      <c r="H281" s="299"/>
      <c r="I281" s="299"/>
      <c r="J281" s="299"/>
      <c r="K281" s="299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</row>
    <row r="282" spans="1:37" ht="15.75" customHeight="1" outlineLevel="1">
      <c r="A282" s="124"/>
      <c r="B282" s="17">
        <v>10</v>
      </c>
      <c r="C282" s="126" t="s">
        <v>262</v>
      </c>
      <c r="D282" s="131" t="s">
        <v>5</v>
      </c>
      <c r="E282" s="131" t="s">
        <v>5</v>
      </c>
      <c r="F282" s="131" t="s">
        <v>5</v>
      </c>
      <c r="G282" s="131" t="s">
        <v>5</v>
      </c>
      <c r="H282" s="173" t="s">
        <v>5</v>
      </c>
      <c r="I282" s="173" t="s">
        <v>5</v>
      </c>
      <c r="J282" s="173" t="s">
        <v>5</v>
      </c>
      <c r="K282" s="173" t="s">
        <v>5</v>
      </c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</row>
    <row r="283" spans="1:37" ht="15.75" customHeight="1" outlineLevel="2">
      <c r="A283" s="124"/>
      <c r="B283" s="17"/>
      <c r="C283" s="134" t="s">
        <v>264</v>
      </c>
      <c r="D283" s="17" t="s">
        <v>323</v>
      </c>
      <c r="E283" s="131"/>
      <c r="F283" s="131"/>
      <c r="G283" s="131"/>
      <c r="H283" s="299"/>
      <c r="I283" s="299"/>
      <c r="J283" s="299"/>
      <c r="K283" s="299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</row>
    <row r="284" spans="1:37" ht="15.75" customHeight="1" outlineLevel="2">
      <c r="A284" s="124"/>
      <c r="B284" s="17"/>
      <c r="C284" s="134" t="s">
        <v>265</v>
      </c>
      <c r="D284" s="17" t="s">
        <v>323</v>
      </c>
      <c r="E284" s="131"/>
      <c r="F284" s="131"/>
      <c r="G284" s="131"/>
      <c r="H284" s="299"/>
      <c r="I284" s="299"/>
      <c r="J284" s="299"/>
      <c r="K284" s="299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</row>
    <row r="285" spans="1:37" ht="15.75" customHeight="1" outlineLevel="1">
      <c r="A285" s="124"/>
      <c r="B285" s="17">
        <v>11</v>
      </c>
      <c r="C285" s="126" t="s">
        <v>266</v>
      </c>
      <c r="D285" s="17" t="s">
        <v>326</v>
      </c>
      <c r="E285" s="131"/>
      <c r="F285" s="131"/>
      <c r="G285" s="131"/>
      <c r="H285" s="177" t="s">
        <v>999</v>
      </c>
      <c r="I285" s="177" t="s">
        <v>1000</v>
      </c>
      <c r="J285" s="177" t="s">
        <v>1001</v>
      </c>
      <c r="K285" s="177" t="s">
        <v>1002</v>
      </c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</row>
    <row r="286" spans="1:37" ht="15.75" customHeight="1" outlineLevel="1">
      <c r="A286" s="124"/>
      <c r="B286" s="17">
        <v>12</v>
      </c>
      <c r="C286" s="171" t="s">
        <v>982</v>
      </c>
      <c r="D286" s="159" t="s">
        <v>5</v>
      </c>
      <c r="E286" s="159" t="s">
        <v>5</v>
      </c>
      <c r="F286" s="159" t="s">
        <v>5</v>
      </c>
      <c r="G286" s="159" t="s">
        <v>5</v>
      </c>
      <c r="H286" s="159" t="s">
        <v>5</v>
      </c>
      <c r="I286" s="159" t="s">
        <v>5</v>
      </c>
      <c r="J286" s="159" t="s">
        <v>5</v>
      </c>
      <c r="K286" s="159" t="s">
        <v>5</v>
      </c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</row>
    <row r="287" spans="1:37" ht="15.75" customHeight="1" outlineLevel="1">
      <c r="A287" s="124"/>
      <c r="B287" s="17">
        <v>13</v>
      </c>
      <c r="C287" s="126" t="s">
        <v>720</v>
      </c>
      <c r="D287" s="17" t="s">
        <v>796</v>
      </c>
      <c r="E287" s="131"/>
      <c r="F287" s="131"/>
      <c r="G287" s="131"/>
      <c r="H287" s="131" t="s">
        <v>1003</v>
      </c>
      <c r="I287" s="131" t="s">
        <v>1004</v>
      </c>
      <c r="J287" s="131" t="s">
        <v>1005</v>
      </c>
      <c r="K287" s="131" t="s">
        <v>1006</v>
      </c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</row>
    <row r="288" spans="1:37" ht="15.75" customHeight="1" outlineLevel="1">
      <c r="A288" s="124"/>
      <c r="B288" s="17">
        <v>14</v>
      </c>
      <c r="C288" s="126" t="s">
        <v>722</v>
      </c>
      <c r="D288" s="17" t="s">
        <v>796</v>
      </c>
      <c r="E288" s="131"/>
      <c r="F288" s="131"/>
      <c r="G288" s="131"/>
      <c r="H288" s="131">
        <v>20</v>
      </c>
      <c r="I288" s="131">
        <v>29.5</v>
      </c>
      <c r="J288" s="131">
        <v>48.96</v>
      </c>
      <c r="K288" s="131">
        <v>56.72</v>
      </c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</row>
    <row r="289" spans="1:37" ht="15.75" customHeight="1" outlineLevel="1">
      <c r="A289" s="124"/>
      <c r="B289" s="17">
        <v>15</v>
      </c>
      <c r="C289" s="126" t="s">
        <v>723</v>
      </c>
      <c r="D289" s="17" t="s">
        <v>796</v>
      </c>
      <c r="E289" s="131"/>
      <c r="F289" s="131"/>
      <c r="G289" s="131"/>
      <c r="H289" s="131">
        <v>11.57</v>
      </c>
      <c r="I289" s="131">
        <v>16.71</v>
      </c>
      <c r="J289" s="131">
        <v>32.450000000000003</v>
      </c>
      <c r="K289" s="131">
        <v>29.95</v>
      </c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</row>
    <row r="290" spans="1:37" ht="15.75" customHeight="1" outlineLevel="1">
      <c r="A290" s="124"/>
      <c r="B290" s="17">
        <v>16</v>
      </c>
      <c r="C290" s="126" t="s">
        <v>724</v>
      </c>
      <c r="D290" s="17" t="s">
        <v>1007</v>
      </c>
      <c r="E290" s="131"/>
      <c r="F290" s="131"/>
      <c r="G290" s="131"/>
      <c r="H290" s="131"/>
      <c r="I290" s="131"/>
      <c r="J290" s="131"/>
      <c r="K290" s="131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</row>
    <row r="291" spans="1:37" ht="15.75" customHeight="1" outlineLevel="1">
      <c r="A291" s="124"/>
      <c r="B291" s="17">
        <v>17</v>
      </c>
      <c r="C291" s="126" t="s">
        <v>327</v>
      </c>
      <c r="D291" s="17" t="s">
        <v>270</v>
      </c>
      <c r="E291" s="131"/>
      <c r="F291" s="131"/>
      <c r="G291" s="131"/>
      <c r="H291" s="131"/>
      <c r="I291" s="131"/>
      <c r="J291" s="131"/>
      <c r="K291" s="131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</row>
    <row r="292" spans="1:37" ht="15.75" customHeight="1" outlineLevel="1">
      <c r="A292" s="124"/>
      <c r="B292" s="50"/>
      <c r="C292" s="65"/>
      <c r="D292" s="50"/>
      <c r="E292" s="174"/>
      <c r="F292" s="174"/>
      <c r="G292" s="174"/>
      <c r="H292" s="174"/>
      <c r="I292" s="174"/>
      <c r="J292" s="174"/>
      <c r="K292" s="17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</row>
    <row r="293" spans="1:37" ht="15.75" customHeight="1" outlineLevel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24"/>
      <c r="AH293" s="124"/>
      <c r="AI293" s="124"/>
      <c r="AJ293" s="124"/>
      <c r="AK293" s="124"/>
    </row>
    <row r="294" spans="1:37" ht="15.75" customHeight="1">
      <c r="A294" s="300" t="s">
        <v>94</v>
      </c>
      <c r="B294" s="300" t="s">
        <v>348</v>
      </c>
      <c r="C294" s="301" t="s">
        <v>349</v>
      </c>
      <c r="D294" s="302"/>
      <c r="E294" s="302"/>
      <c r="F294" s="302"/>
      <c r="G294" s="302"/>
      <c r="H294" s="302"/>
      <c r="I294" s="302"/>
      <c r="J294" s="302"/>
      <c r="K294" s="302"/>
      <c r="L294" s="302"/>
      <c r="M294" s="302"/>
      <c r="N294" s="302"/>
      <c r="O294" s="302"/>
      <c r="P294" s="302"/>
      <c r="Q294" s="302"/>
      <c r="R294" s="302"/>
      <c r="S294" s="302"/>
      <c r="T294" s="302"/>
      <c r="U294" s="302"/>
      <c r="V294" s="302"/>
      <c r="W294" s="302"/>
      <c r="X294" s="302"/>
      <c r="Y294" s="302"/>
      <c r="Z294" s="302"/>
      <c r="AA294" s="302"/>
      <c r="AB294" s="302"/>
      <c r="AC294" s="302"/>
      <c r="AD294" s="302"/>
      <c r="AE294" s="302"/>
      <c r="AF294" s="302"/>
      <c r="AG294" s="1"/>
      <c r="AH294" s="1"/>
      <c r="AI294" s="1"/>
      <c r="AJ294" s="1"/>
      <c r="AK294" s="1"/>
    </row>
    <row r="295" spans="1:37" ht="15.75" customHeight="1" outlineLevel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"/>
      <c r="AH295" s="1"/>
      <c r="AI295" s="1"/>
      <c r="AJ295" s="1"/>
      <c r="AK295" s="1"/>
    </row>
    <row r="296" spans="1:37" ht="15.75" customHeight="1" outlineLevel="1">
      <c r="A296" s="164" t="s">
        <v>333</v>
      </c>
      <c r="B296" s="15" t="s">
        <v>1008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"/>
      <c r="AH296" s="1"/>
      <c r="AI296" s="1"/>
      <c r="AJ296" s="1"/>
      <c r="AK296" s="1"/>
    </row>
    <row r="297" spans="1:37" ht="15.75" customHeight="1" outlineLevel="1">
      <c r="A297" s="16"/>
      <c r="B297" s="60" t="s">
        <v>10</v>
      </c>
      <c r="C297" s="60" t="s">
        <v>12</v>
      </c>
      <c r="D297" s="60" t="s">
        <v>26</v>
      </c>
      <c r="E297" s="188">
        <v>2017</v>
      </c>
      <c r="F297" s="188">
        <v>2018</v>
      </c>
      <c r="G297" s="188">
        <v>2019</v>
      </c>
      <c r="H297" s="188">
        <v>2020</v>
      </c>
      <c r="I297" s="188">
        <v>2021</v>
      </c>
      <c r="J297" s="188">
        <v>2022</v>
      </c>
      <c r="K297" s="188">
        <v>2023</v>
      </c>
      <c r="L297" s="188">
        <v>2024</v>
      </c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"/>
      <c r="AH297" s="1"/>
      <c r="AI297" s="1"/>
      <c r="AJ297" s="1"/>
      <c r="AK297" s="1"/>
    </row>
    <row r="298" spans="1:37" ht="15.75" customHeight="1" outlineLevel="1">
      <c r="A298" s="16"/>
      <c r="B298" s="60">
        <v>1</v>
      </c>
      <c r="C298" s="19" t="s">
        <v>351</v>
      </c>
      <c r="D298" s="504" t="s">
        <v>38</v>
      </c>
      <c r="E298" s="666"/>
      <c r="F298" s="666"/>
      <c r="G298" s="666"/>
      <c r="H298" s="666"/>
      <c r="I298" s="666"/>
      <c r="J298" s="666"/>
      <c r="K298" s="666"/>
      <c r="L298" s="667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"/>
      <c r="AH298" s="1"/>
      <c r="AI298" s="1"/>
      <c r="AJ298" s="1"/>
      <c r="AK298" s="1"/>
    </row>
    <row r="299" spans="1:37" ht="15.75" customHeight="1" outlineLevel="1">
      <c r="A299" s="16"/>
      <c r="B299" s="60">
        <v>2</v>
      </c>
      <c r="C299" s="19" t="s">
        <v>352</v>
      </c>
      <c r="D299" s="504" t="s">
        <v>38</v>
      </c>
      <c r="E299" s="666"/>
      <c r="F299" s="666"/>
      <c r="G299" s="666"/>
      <c r="H299" s="666"/>
      <c r="I299" s="666"/>
      <c r="J299" s="666"/>
      <c r="K299" s="666">
        <f>G310</f>
        <v>1.052</v>
      </c>
      <c r="L299" s="667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"/>
      <c r="AH299" s="1"/>
      <c r="AI299" s="1"/>
      <c r="AJ299" s="1"/>
      <c r="AK299" s="1"/>
    </row>
    <row r="300" spans="1:37" ht="15.75" customHeight="1" outlineLevel="1">
      <c r="A300" s="16"/>
      <c r="B300" s="60">
        <v>3</v>
      </c>
      <c r="C300" s="19" t="s">
        <v>353</v>
      </c>
      <c r="D300" s="504" t="s">
        <v>38</v>
      </c>
      <c r="E300" s="666"/>
      <c r="F300" s="666"/>
      <c r="G300" s="666"/>
      <c r="H300" s="666"/>
      <c r="I300" s="666"/>
      <c r="J300" s="666"/>
      <c r="K300" s="666"/>
      <c r="L300" s="667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"/>
      <c r="AH300" s="1"/>
      <c r="AI300" s="1"/>
      <c r="AJ300" s="1"/>
      <c r="AK300" s="1"/>
    </row>
    <row r="301" spans="1:37" ht="15.75" customHeight="1" outlineLevel="1">
      <c r="A301" s="16"/>
      <c r="B301" s="60">
        <v>4</v>
      </c>
      <c r="C301" s="19" t="s">
        <v>354</v>
      </c>
      <c r="D301" s="504" t="s">
        <v>38</v>
      </c>
      <c r="E301" s="666"/>
      <c r="F301" s="666"/>
      <c r="G301" s="666"/>
      <c r="H301" s="666"/>
      <c r="I301" s="666"/>
      <c r="J301" s="666"/>
      <c r="K301" s="666">
        <f>G311+G314</f>
        <v>2.39</v>
      </c>
      <c r="L301" s="667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"/>
      <c r="AH301" s="1"/>
      <c r="AI301" s="1"/>
      <c r="AJ301" s="1"/>
      <c r="AK301" s="1"/>
    </row>
    <row r="302" spans="1:37" ht="15.75" customHeight="1" outlineLevel="1">
      <c r="A302" s="16"/>
      <c r="B302" s="60">
        <v>5</v>
      </c>
      <c r="C302" s="19" t="s">
        <v>355</v>
      </c>
      <c r="D302" s="504" t="s">
        <v>38</v>
      </c>
      <c r="E302" s="666"/>
      <c r="F302" s="666"/>
      <c r="G302" s="666"/>
      <c r="H302" s="666"/>
      <c r="I302" s="666"/>
      <c r="J302" s="666"/>
      <c r="K302" s="666"/>
      <c r="L302" s="667">
        <v>28.524999999999999</v>
      </c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"/>
      <c r="AH302" s="1"/>
      <c r="AI302" s="1"/>
      <c r="AJ302" s="1"/>
      <c r="AK302" s="1"/>
    </row>
    <row r="303" spans="1:37" ht="15.75" customHeight="1" outlineLevel="1">
      <c r="A303" s="16"/>
      <c r="B303" s="60">
        <v>6</v>
      </c>
      <c r="C303" s="19" t="s">
        <v>356</v>
      </c>
      <c r="D303" s="504" t="s">
        <v>38</v>
      </c>
      <c r="E303" s="666">
        <f>G308/3</f>
        <v>3.4823333333333331</v>
      </c>
      <c r="F303" s="666">
        <f>E303</f>
        <v>3.4823333333333331</v>
      </c>
      <c r="G303" s="666">
        <f>F303</f>
        <v>3.4823333333333331</v>
      </c>
      <c r="H303" s="666"/>
      <c r="I303" s="666"/>
      <c r="J303" s="666"/>
      <c r="K303" s="666"/>
      <c r="L303" s="667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"/>
      <c r="AH303" s="1"/>
      <c r="AI303" s="1"/>
      <c r="AJ303" s="1"/>
      <c r="AK303" s="1"/>
    </row>
    <row r="304" spans="1:37" ht="15.75" customHeight="1" outlineLevel="1">
      <c r="A304" s="164"/>
      <c r="B304" s="15"/>
      <c r="C304" s="164"/>
      <c r="D304" s="164"/>
      <c r="E304" s="573">
        <f>SUM(E298:E303)</f>
        <v>3.4823333333333331</v>
      </c>
      <c r="F304" s="573">
        <f t="shared" ref="F304:L304" si="3">SUM(F298:F303)</f>
        <v>3.4823333333333331</v>
      </c>
      <c r="G304" s="573">
        <f t="shared" si="3"/>
        <v>3.4823333333333331</v>
      </c>
      <c r="H304" s="573">
        <f t="shared" si="3"/>
        <v>0</v>
      </c>
      <c r="I304" s="573">
        <f t="shared" si="3"/>
        <v>0</v>
      </c>
      <c r="J304" s="573">
        <f t="shared" si="3"/>
        <v>0</v>
      </c>
      <c r="K304" s="573">
        <f t="shared" si="3"/>
        <v>3.4420000000000002</v>
      </c>
      <c r="L304" s="573">
        <f t="shared" si="3"/>
        <v>28.524999999999999</v>
      </c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"/>
      <c r="AH304" s="1"/>
      <c r="AI304" s="1"/>
      <c r="AJ304" s="1"/>
      <c r="AK304" s="1"/>
    </row>
    <row r="305" spans="1:37" ht="15.75" customHeight="1" outlineLevel="1">
      <c r="A305" s="164" t="s">
        <v>341</v>
      </c>
      <c r="B305" s="15" t="s">
        <v>357</v>
      </c>
      <c r="C305" s="164"/>
      <c r="D305" s="164"/>
      <c r="E305" s="164"/>
      <c r="F305" s="164"/>
      <c r="G305" s="164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"/>
      <c r="AH305" s="1"/>
      <c r="AI305" s="1"/>
      <c r="AJ305" s="1"/>
      <c r="AK305" s="1"/>
    </row>
    <row r="306" spans="1:37" ht="72.75" customHeight="1" outlineLevel="1">
      <c r="A306" s="16"/>
      <c r="B306" s="60" t="s">
        <v>10</v>
      </c>
      <c r="C306" s="60" t="s">
        <v>1009</v>
      </c>
      <c r="D306" s="60" t="s">
        <v>1010</v>
      </c>
      <c r="E306" s="60" t="s">
        <v>1011</v>
      </c>
      <c r="F306" s="188" t="s">
        <v>1012</v>
      </c>
      <c r="G306" s="60" t="s">
        <v>1013</v>
      </c>
      <c r="H306" s="60" t="s">
        <v>1014</v>
      </c>
      <c r="I306" s="60" t="s">
        <v>1015</v>
      </c>
      <c r="J306" s="60" t="s">
        <v>1016</v>
      </c>
      <c r="K306" s="60" t="s">
        <v>1017</v>
      </c>
      <c r="L306" s="1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"/>
      <c r="AH306" s="1"/>
      <c r="AI306" s="1"/>
      <c r="AJ306" s="1"/>
      <c r="AK306" s="1"/>
    </row>
    <row r="307" spans="1:37" ht="15.75" customHeight="1" outlineLevel="1">
      <c r="A307" s="16"/>
      <c r="B307" s="304"/>
      <c r="C307" s="60" t="s">
        <v>1018</v>
      </c>
      <c r="D307" s="125"/>
      <c r="E307" s="125"/>
      <c r="F307" s="125"/>
      <c r="G307" s="125"/>
      <c r="H307" s="60"/>
      <c r="I307" s="60"/>
      <c r="J307" s="60"/>
      <c r="K307" s="60"/>
      <c r="L307" s="1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"/>
      <c r="AH307" s="1"/>
      <c r="AI307" s="1"/>
      <c r="AJ307" s="1"/>
      <c r="AK307" s="1"/>
    </row>
    <row r="308" spans="1:37" ht="27.75" customHeight="1" outlineLevel="1">
      <c r="A308" s="16"/>
      <c r="B308" s="60">
        <v>1</v>
      </c>
      <c r="C308" s="80" t="s">
        <v>1019</v>
      </c>
      <c r="D308" s="305" t="s">
        <v>1020</v>
      </c>
      <c r="E308" s="92" t="s">
        <v>1021</v>
      </c>
      <c r="F308" s="92" t="s">
        <v>1022</v>
      </c>
      <c r="G308" s="306" t="s">
        <v>1023</v>
      </c>
      <c r="H308" s="60"/>
      <c r="I308" s="60"/>
      <c r="J308" s="60"/>
      <c r="K308" s="60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"/>
      <c r="AH308" s="1"/>
      <c r="AI308" s="1"/>
      <c r="AJ308" s="1"/>
      <c r="AK308" s="1"/>
    </row>
    <row r="309" spans="1:37" ht="50.25" customHeight="1" outlineLevel="1">
      <c r="A309" s="16"/>
      <c r="B309" s="60">
        <v>2</v>
      </c>
      <c r="C309" s="19" t="s">
        <v>1024</v>
      </c>
      <c r="D309" s="60" t="s">
        <v>1025</v>
      </c>
      <c r="E309" s="60">
        <v>2024</v>
      </c>
      <c r="F309" s="60" t="s">
        <v>1022</v>
      </c>
      <c r="G309" s="60" t="s">
        <v>1026</v>
      </c>
      <c r="H309" s="60"/>
      <c r="I309" s="60"/>
      <c r="J309" s="60"/>
      <c r="K309" s="60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"/>
      <c r="AH309" s="1"/>
      <c r="AI309" s="1"/>
      <c r="AJ309" s="1"/>
      <c r="AK309" s="1"/>
    </row>
    <row r="310" spans="1:37" ht="35.25" customHeight="1" outlineLevel="1">
      <c r="A310" s="16"/>
      <c r="B310" s="60">
        <v>3</v>
      </c>
      <c r="C310" s="307" t="s">
        <v>1027</v>
      </c>
      <c r="D310" s="81" t="s">
        <v>1028</v>
      </c>
      <c r="E310" s="81" t="s">
        <v>1029</v>
      </c>
      <c r="F310" s="81" t="s">
        <v>1030</v>
      </c>
      <c r="G310" s="60">
        <v>1.052</v>
      </c>
      <c r="H310" s="60"/>
      <c r="I310" s="60"/>
      <c r="J310" s="60"/>
      <c r="K310" s="60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"/>
      <c r="AH310" s="1"/>
      <c r="AI310" s="1"/>
      <c r="AJ310" s="1"/>
      <c r="AK310" s="1"/>
    </row>
    <row r="311" spans="1:37" ht="25.5" customHeight="1" outlineLevel="1">
      <c r="A311" s="16"/>
      <c r="B311" s="60">
        <v>4</v>
      </c>
      <c r="C311" s="19" t="s">
        <v>1031</v>
      </c>
      <c r="D311" s="60" t="s">
        <v>1032</v>
      </c>
      <c r="E311" s="60">
        <v>2023</v>
      </c>
      <c r="F311" s="60" t="s">
        <v>1022</v>
      </c>
      <c r="G311" s="60">
        <v>0.23400000000000001</v>
      </c>
      <c r="H311" s="60"/>
      <c r="I311" s="60"/>
      <c r="J311" s="60"/>
      <c r="K311" s="60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"/>
      <c r="AH311" s="1"/>
      <c r="AI311" s="1"/>
      <c r="AJ311" s="1"/>
      <c r="AK311" s="1"/>
    </row>
    <row r="312" spans="1:37" ht="15.75" customHeight="1" outlineLevel="1">
      <c r="A312" s="16"/>
      <c r="B312" s="60" t="s">
        <v>222</v>
      </c>
      <c r="C312" s="60"/>
      <c r="D312" s="60"/>
      <c r="E312" s="60"/>
      <c r="F312" s="60"/>
      <c r="G312" s="60"/>
      <c r="H312" s="60"/>
      <c r="I312" s="60"/>
      <c r="J312" s="60"/>
      <c r="K312" s="60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"/>
      <c r="AH312" s="1"/>
      <c r="AI312" s="1"/>
      <c r="AJ312" s="1"/>
      <c r="AK312" s="1"/>
    </row>
    <row r="313" spans="1:37" ht="15.75" customHeight="1" outlineLevel="1">
      <c r="A313" s="16"/>
      <c r="B313" s="304"/>
      <c r="C313" s="60" t="s">
        <v>1033</v>
      </c>
      <c r="D313" s="125"/>
      <c r="E313" s="125"/>
      <c r="F313" s="125"/>
      <c r="G313" s="125"/>
      <c r="H313" s="304"/>
      <c r="I313" s="304"/>
      <c r="J313" s="304"/>
      <c r="K313" s="304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"/>
      <c r="AH313" s="1"/>
      <c r="AI313" s="1"/>
      <c r="AJ313" s="1"/>
      <c r="AK313" s="1"/>
    </row>
    <row r="314" spans="1:37" ht="15.75" customHeight="1" outlineLevel="1">
      <c r="A314" s="164"/>
      <c r="B314" s="60">
        <v>1</v>
      </c>
      <c r="C314" s="308" t="s">
        <v>1034</v>
      </c>
      <c r="D314" s="60" t="s">
        <v>1035</v>
      </c>
      <c r="E314" s="60">
        <v>2023</v>
      </c>
      <c r="F314" s="60" t="s">
        <v>1022</v>
      </c>
      <c r="G314" s="60">
        <v>2.1560000000000001</v>
      </c>
      <c r="H314" s="60"/>
      <c r="I314" s="60"/>
      <c r="J314" s="60"/>
      <c r="K314" s="60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"/>
      <c r="AH314" s="1"/>
      <c r="AI314" s="1"/>
      <c r="AJ314" s="1"/>
      <c r="AK314" s="1"/>
    </row>
    <row r="315" spans="1:37" ht="30" customHeight="1" outlineLevel="1">
      <c r="A315" s="164"/>
      <c r="B315" s="60"/>
      <c r="C315" s="70"/>
      <c r="D315" s="60"/>
      <c r="E315" s="60"/>
      <c r="F315" s="60"/>
      <c r="G315" s="60"/>
      <c r="H315" s="60"/>
      <c r="I315" s="60"/>
      <c r="J315" s="60"/>
      <c r="K315" s="60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"/>
      <c r="AH315" s="1"/>
      <c r="AI315" s="1"/>
      <c r="AJ315" s="1"/>
      <c r="AK315" s="1"/>
    </row>
    <row r="316" spans="1:37" ht="15.75" hidden="1" customHeight="1" outlineLevel="1">
      <c r="A316" s="164"/>
      <c r="B316" s="60">
        <v>2</v>
      </c>
      <c r="C316" s="60"/>
      <c r="D316" s="60"/>
      <c r="E316" s="60"/>
      <c r="F316" s="60"/>
      <c r="G316" s="60"/>
      <c r="H316" s="60"/>
      <c r="I316" s="60"/>
      <c r="J316" s="60"/>
      <c r="K316" s="60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"/>
      <c r="AH316" s="1"/>
      <c r="AI316" s="1"/>
      <c r="AJ316" s="1"/>
      <c r="AK316" s="1"/>
    </row>
    <row r="317" spans="1:37" ht="15.75" hidden="1" customHeight="1" outlineLevel="1">
      <c r="A317" s="164"/>
      <c r="B317" s="60">
        <v>3</v>
      </c>
      <c r="C317" s="60"/>
      <c r="D317" s="60"/>
      <c r="E317" s="60"/>
      <c r="F317" s="60"/>
      <c r="G317" s="60"/>
      <c r="H317" s="60"/>
      <c r="I317" s="60"/>
      <c r="J317" s="60"/>
      <c r="K317" s="60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"/>
      <c r="AH317" s="1"/>
      <c r="AI317" s="1"/>
      <c r="AJ317" s="1"/>
      <c r="AK317" s="1"/>
    </row>
    <row r="318" spans="1:37" ht="15.75" hidden="1" customHeight="1" outlineLevel="1">
      <c r="A318" s="164"/>
      <c r="B318" s="60">
        <v>4</v>
      </c>
      <c r="C318" s="60"/>
      <c r="D318" s="60"/>
      <c r="E318" s="60"/>
      <c r="F318" s="60"/>
      <c r="G318" s="60"/>
      <c r="H318" s="60"/>
      <c r="I318" s="60"/>
      <c r="J318" s="60"/>
      <c r="K318" s="60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"/>
      <c r="AH318" s="1"/>
      <c r="AI318" s="1"/>
      <c r="AJ318" s="1"/>
      <c r="AK318" s="1"/>
    </row>
    <row r="319" spans="1:37" ht="15.75" hidden="1" customHeight="1" outlineLevel="1">
      <c r="A319" s="164"/>
      <c r="B319" s="60" t="s">
        <v>222</v>
      </c>
      <c r="C319" s="60"/>
      <c r="D319" s="60"/>
      <c r="E319" s="60"/>
      <c r="F319" s="60"/>
      <c r="G319" s="60"/>
      <c r="H319" s="60"/>
      <c r="I319" s="60"/>
      <c r="J319" s="60"/>
      <c r="K319" s="60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"/>
      <c r="AH319" s="1"/>
      <c r="AI319" s="1"/>
      <c r="AJ319" s="1"/>
      <c r="AK319" s="1"/>
    </row>
    <row r="320" spans="1:37" ht="15.75" hidden="1" customHeight="1" outlineLevel="1">
      <c r="A320" s="164"/>
      <c r="B320" s="15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"/>
      <c r="AH320" s="1"/>
      <c r="AI320" s="1"/>
      <c r="AJ320" s="1"/>
      <c r="AK320" s="1"/>
    </row>
    <row r="321" spans="1:37" ht="15.75" hidden="1" customHeight="1" outlineLevel="1">
      <c r="A321" s="164"/>
      <c r="B321" s="15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"/>
      <c r="AH321" s="1"/>
      <c r="AI321" s="1"/>
      <c r="AJ321" s="1"/>
      <c r="AK321" s="1"/>
    </row>
    <row r="322" spans="1:37" ht="15.75" customHeight="1" outlineLevel="1">
      <c r="A322" s="164"/>
      <c r="B322" s="15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"/>
      <c r="AH322" s="1"/>
      <c r="AI322" s="1"/>
      <c r="AJ322" s="1"/>
      <c r="AK322" s="1"/>
    </row>
    <row r="323" spans="1:37" ht="15.75" customHeight="1" outlineLevel="1">
      <c r="A323" s="164" t="s">
        <v>1036</v>
      </c>
      <c r="B323" s="15" t="s">
        <v>1037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"/>
      <c r="AH323" s="1"/>
      <c r="AI323" s="1"/>
      <c r="AJ323" s="1"/>
      <c r="AK323" s="1"/>
    </row>
    <row r="324" spans="1:37" ht="66.75" customHeight="1" outlineLevel="1">
      <c r="A324" s="16"/>
      <c r="B324" s="60" t="s">
        <v>10</v>
      </c>
      <c r="C324" s="60" t="s">
        <v>1009</v>
      </c>
      <c r="D324" s="60" t="s">
        <v>1038</v>
      </c>
      <c r="E324" s="60" t="s">
        <v>1011</v>
      </c>
      <c r="F324" s="188" t="s">
        <v>1012</v>
      </c>
      <c r="G324" s="60" t="s">
        <v>1013</v>
      </c>
      <c r="H324" s="60" t="s">
        <v>1014</v>
      </c>
      <c r="I324" s="60" t="s">
        <v>1546</v>
      </c>
      <c r="J324" s="60" t="s">
        <v>1016</v>
      </c>
      <c r="K324" s="60" t="s">
        <v>1039</v>
      </c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"/>
      <c r="AH324" s="1"/>
      <c r="AI324" s="1"/>
      <c r="AJ324" s="1"/>
      <c r="AK324" s="1"/>
    </row>
    <row r="325" spans="1:37" ht="15.75" customHeight="1" outlineLevel="1">
      <c r="A325" s="16"/>
      <c r="B325" s="309">
        <v>1</v>
      </c>
      <c r="C325" s="310" t="s">
        <v>1040</v>
      </c>
      <c r="D325" s="309"/>
      <c r="E325" s="309">
        <v>2027</v>
      </c>
      <c r="F325" s="309" t="s">
        <v>1041</v>
      </c>
      <c r="G325" s="311" t="s">
        <v>1042</v>
      </c>
      <c r="H325" s="312"/>
      <c r="I325" s="395">
        <f>K325*$L$161/1000</f>
        <v>0</v>
      </c>
      <c r="J325" s="312"/>
      <c r="K325" s="312">
        <v>18750</v>
      </c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"/>
      <c r="AH325" s="1"/>
      <c r="AI325" s="1"/>
      <c r="AJ325" s="1"/>
      <c r="AK325" s="1"/>
    </row>
    <row r="326" spans="1:37" ht="25.5" customHeight="1" outlineLevel="1">
      <c r="A326" s="16"/>
      <c r="B326" s="309">
        <v>2</v>
      </c>
      <c r="C326" s="310" t="s">
        <v>1043</v>
      </c>
      <c r="D326" s="309"/>
      <c r="E326" s="309">
        <v>2024</v>
      </c>
      <c r="F326" s="309" t="s">
        <v>1041</v>
      </c>
      <c r="G326" s="311" t="s">
        <v>1044</v>
      </c>
      <c r="H326" s="312"/>
      <c r="I326" s="395">
        <f t="shared" ref="I326:I329" si="4">K326*$L$161/1000</f>
        <v>0</v>
      </c>
      <c r="J326" s="312"/>
      <c r="K326" s="312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"/>
      <c r="AH326" s="1"/>
      <c r="AI326" s="1"/>
      <c r="AJ326" s="1"/>
      <c r="AK326" s="1"/>
    </row>
    <row r="327" spans="1:37" ht="27.75" customHeight="1" outlineLevel="1">
      <c r="A327" s="16"/>
      <c r="B327" s="309">
        <v>3</v>
      </c>
      <c r="C327" s="310" t="s">
        <v>1045</v>
      </c>
      <c r="D327" s="309"/>
      <c r="E327" s="309" t="s">
        <v>1046</v>
      </c>
      <c r="F327" s="309" t="s">
        <v>1047</v>
      </c>
      <c r="G327" s="311" t="s">
        <v>1048</v>
      </c>
      <c r="H327" s="312"/>
      <c r="I327" s="395">
        <f t="shared" si="4"/>
        <v>0</v>
      </c>
      <c r="J327" s="312"/>
      <c r="K327" s="312">
        <v>105903</v>
      </c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"/>
      <c r="AH327" s="1"/>
      <c r="AI327" s="1"/>
      <c r="AJ327" s="1"/>
      <c r="AK327" s="1"/>
    </row>
    <row r="328" spans="1:37" ht="36" customHeight="1" outlineLevel="1">
      <c r="A328" s="16"/>
      <c r="B328" s="309">
        <v>4</v>
      </c>
      <c r="C328" s="310" t="s">
        <v>1049</v>
      </c>
      <c r="D328" s="309"/>
      <c r="E328" s="309" t="s">
        <v>1050</v>
      </c>
      <c r="F328" s="309" t="s">
        <v>1047</v>
      </c>
      <c r="G328" s="311" t="s">
        <v>1051</v>
      </c>
      <c r="H328" s="312"/>
      <c r="I328" s="395">
        <f t="shared" si="4"/>
        <v>0</v>
      </c>
      <c r="J328" s="312"/>
      <c r="K328" s="312">
        <v>52000</v>
      </c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"/>
      <c r="AH328" s="1"/>
      <c r="AI328" s="1"/>
      <c r="AJ328" s="1"/>
      <c r="AK328" s="1"/>
    </row>
    <row r="329" spans="1:37" ht="36" customHeight="1" outlineLevel="1">
      <c r="A329" s="16"/>
      <c r="B329" s="309">
        <v>5</v>
      </c>
      <c r="C329" s="310" t="s">
        <v>1052</v>
      </c>
      <c r="D329" s="309"/>
      <c r="E329" s="309">
        <v>2027</v>
      </c>
      <c r="F329" s="309" t="s">
        <v>1041</v>
      </c>
      <c r="G329" s="311" t="s">
        <v>473</v>
      </c>
      <c r="H329" s="312"/>
      <c r="I329" s="395">
        <f t="shared" si="4"/>
        <v>0</v>
      </c>
      <c r="J329" s="312"/>
      <c r="K329" s="312">
        <v>4980</v>
      </c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"/>
      <c r="AH329" s="1"/>
      <c r="AI329" s="1"/>
      <c r="AJ329" s="1"/>
      <c r="AK329" s="1"/>
    </row>
    <row r="330" spans="1:37" ht="26.25" customHeight="1" outlineLevel="1">
      <c r="A330" s="16"/>
      <c r="B330" s="313">
        <v>6</v>
      </c>
      <c r="C330" s="314" t="s">
        <v>1033</v>
      </c>
      <c r="D330" s="313"/>
      <c r="E330" s="695"/>
      <c r="F330" s="313"/>
      <c r="G330" s="315"/>
      <c r="H330" s="313"/>
      <c r="I330" s="313"/>
      <c r="J330" s="313"/>
      <c r="K330" s="313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"/>
      <c r="AH330" s="1"/>
      <c r="AI330" s="1"/>
      <c r="AJ330" s="1"/>
      <c r="AK330" s="1"/>
    </row>
    <row r="331" spans="1:37" ht="31.5" customHeight="1" outlineLevel="1">
      <c r="A331" s="16"/>
      <c r="B331" s="200">
        <v>7</v>
      </c>
      <c r="C331" s="694" t="s">
        <v>1053</v>
      </c>
      <c r="D331" s="316"/>
      <c r="E331" s="200">
        <v>2025</v>
      </c>
      <c r="F331" s="200" t="s">
        <v>1041</v>
      </c>
      <c r="G331" s="202" t="s">
        <v>1054</v>
      </c>
      <c r="H331" s="200"/>
      <c r="I331" s="396">
        <v>1200</v>
      </c>
      <c r="J331" s="200"/>
      <c r="K331" s="200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"/>
      <c r="AH331" s="1"/>
      <c r="AI331" s="1"/>
      <c r="AJ331" s="1"/>
      <c r="AK331" s="1"/>
    </row>
    <row r="332" spans="1:37" ht="31.5" customHeight="1" outlineLevel="1">
      <c r="A332" s="16"/>
      <c r="B332" s="200">
        <v>8</v>
      </c>
      <c r="C332" s="314" t="s">
        <v>1055</v>
      </c>
      <c r="D332" s="200"/>
      <c r="E332" s="200">
        <v>2028</v>
      </c>
      <c r="F332" s="200" t="s">
        <v>1041</v>
      </c>
      <c r="G332" s="202" t="s">
        <v>1056</v>
      </c>
      <c r="H332" s="200"/>
      <c r="I332" s="200"/>
      <c r="J332" s="200"/>
      <c r="K332" s="200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"/>
      <c r="AH332" s="1"/>
      <c r="AI332" s="1"/>
      <c r="AJ332" s="1"/>
      <c r="AK332" s="1"/>
    </row>
    <row r="333" spans="1:37" ht="57" customHeight="1" outlineLevel="1">
      <c r="A333" s="16"/>
      <c r="B333" s="200">
        <v>9</v>
      </c>
      <c r="C333" s="314" t="s">
        <v>1057</v>
      </c>
      <c r="D333" s="200" t="s">
        <v>1058</v>
      </c>
      <c r="E333" s="200" t="s">
        <v>1059</v>
      </c>
      <c r="F333" s="200" t="s">
        <v>1041</v>
      </c>
      <c r="G333" s="202" t="s">
        <v>1060</v>
      </c>
      <c r="H333" s="200"/>
      <c r="I333" s="200">
        <v>100.18</v>
      </c>
      <c r="J333" s="200"/>
      <c r="K333" s="200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"/>
      <c r="AH333" s="1"/>
      <c r="AI333" s="1"/>
      <c r="AJ333" s="1"/>
      <c r="AK333" s="1"/>
    </row>
    <row r="334" spans="1:37" ht="46.5" customHeight="1" outlineLevel="1">
      <c r="A334" s="16"/>
      <c r="B334" s="317">
        <v>45666</v>
      </c>
      <c r="C334" s="314" t="s">
        <v>1061</v>
      </c>
      <c r="D334" s="200" t="s">
        <v>1058</v>
      </c>
      <c r="E334" s="200" t="s">
        <v>1059</v>
      </c>
      <c r="F334" s="200" t="s">
        <v>1041</v>
      </c>
      <c r="G334" s="202" t="s">
        <v>1062</v>
      </c>
      <c r="H334" s="200"/>
      <c r="I334" s="200"/>
      <c r="J334" s="200"/>
      <c r="K334" s="200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"/>
      <c r="AH334" s="1"/>
      <c r="AI334" s="1"/>
      <c r="AJ334" s="1"/>
      <c r="AK334" s="1"/>
    </row>
    <row r="335" spans="1:37" ht="44.25" customHeight="1" outlineLevel="1">
      <c r="A335" s="16"/>
      <c r="B335" s="317">
        <v>45697</v>
      </c>
      <c r="C335" s="200" t="s">
        <v>1063</v>
      </c>
      <c r="D335" s="200" t="s">
        <v>1064</v>
      </c>
      <c r="E335" s="200" t="s">
        <v>1059</v>
      </c>
      <c r="F335" s="200" t="s">
        <v>1041</v>
      </c>
      <c r="G335" s="202" t="s">
        <v>1065</v>
      </c>
      <c r="H335" s="200"/>
      <c r="I335" s="200"/>
      <c r="J335" s="200"/>
      <c r="K335" s="200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"/>
      <c r="AH335" s="1"/>
      <c r="AI335" s="1"/>
      <c r="AJ335" s="1"/>
      <c r="AK335" s="1"/>
    </row>
    <row r="336" spans="1:37" ht="42" customHeight="1" outlineLevel="1">
      <c r="A336" s="16"/>
      <c r="B336" s="317">
        <v>45725</v>
      </c>
      <c r="C336" s="200" t="s">
        <v>1066</v>
      </c>
      <c r="D336" s="200" t="s">
        <v>1064</v>
      </c>
      <c r="E336" s="200" t="s">
        <v>1059</v>
      </c>
      <c r="F336" s="200" t="s">
        <v>1041</v>
      </c>
      <c r="G336" s="202" t="s">
        <v>1067</v>
      </c>
      <c r="H336" s="200"/>
      <c r="I336" s="200"/>
      <c r="J336" s="200"/>
      <c r="K336" s="200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"/>
      <c r="AH336" s="1"/>
      <c r="AI336" s="1"/>
      <c r="AJ336" s="1"/>
      <c r="AK336" s="1"/>
    </row>
    <row r="337" spans="1:37" ht="15.75" customHeight="1">
      <c r="A337" s="16"/>
      <c r="B337" s="16"/>
      <c r="C337" s="16"/>
      <c r="D337" s="16"/>
      <c r="E337" s="16"/>
      <c r="F337" s="16"/>
      <c r="G337" s="16"/>
      <c r="H337" s="16"/>
      <c r="I337" s="397">
        <f>SUM(I325:I336)</f>
        <v>1300.18</v>
      </c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"/>
      <c r="AH337" s="1"/>
      <c r="AI337" s="1"/>
      <c r="AJ337" s="1"/>
      <c r="AK337" s="1"/>
    </row>
    <row r="338" spans="1:37" ht="15.7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"/>
      <c r="AH338" s="1"/>
      <c r="AI338" s="1"/>
      <c r="AJ338" s="1"/>
      <c r="AK338" s="1"/>
    </row>
    <row r="339" spans="1:37" ht="15.7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"/>
      <c r="AH339" s="1"/>
      <c r="AI339" s="1"/>
      <c r="AJ339" s="1"/>
      <c r="AK339" s="1"/>
    </row>
    <row r="340" spans="1:37" ht="15.7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"/>
      <c r="AH340" s="1"/>
      <c r="AI340" s="1"/>
      <c r="AJ340" s="1"/>
      <c r="AK340" s="1"/>
    </row>
    <row r="341" spans="1:37" ht="15.75" customHeight="1">
      <c r="A341" s="16"/>
      <c r="B341" s="16"/>
      <c r="C341" s="558" t="s">
        <v>12</v>
      </c>
      <c r="D341" s="559" t="s">
        <v>26</v>
      </c>
      <c r="E341" s="559">
        <v>2020</v>
      </c>
      <c r="F341" s="559">
        <v>2021</v>
      </c>
      <c r="G341" s="559">
        <v>2022</v>
      </c>
      <c r="H341" s="559">
        <v>2023</v>
      </c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"/>
      <c r="AH341" s="1"/>
      <c r="AI341" s="1"/>
      <c r="AJ341" s="1"/>
      <c r="AK341" s="1"/>
    </row>
    <row r="342" spans="1:37" ht="15.75" customHeight="1">
      <c r="A342" s="16"/>
      <c r="B342" s="16"/>
      <c r="C342" s="560" t="s">
        <v>884</v>
      </c>
      <c r="D342" s="561" t="s">
        <v>111</v>
      </c>
      <c r="E342" s="562">
        <f>H58*2</f>
        <v>1046.7316000000001</v>
      </c>
      <c r="F342" s="562">
        <f>I58</f>
        <v>1011.3680000000001</v>
      </c>
      <c r="G342" s="562">
        <f t="shared" ref="G342:H346" si="5">J58</f>
        <v>1059.9110000000001</v>
      </c>
      <c r="H342" s="562">
        <f t="shared" si="5"/>
        <v>1017.124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"/>
      <c r="AH342" s="1"/>
      <c r="AI342" s="1"/>
      <c r="AJ342" s="1"/>
      <c r="AK342" s="1"/>
    </row>
    <row r="343" spans="1:37" ht="15.75" customHeight="1">
      <c r="A343" s="16"/>
      <c r="B343" s="16"/>
      <c r="C343" s="560" t="s">
        <v>885</v>
      </c>
      <c r="D343" s="561" t="s">
        <v>111</v>
      </c>
      <c r="E343" s="562">
        <f>H59*2</f>
        <v>340.67399999999998</v>
      </c>
      <c r="F343" s="562">
        <f>I59</f>
        <v>335.90699999999998</v>
      </c>
      <c r="G343" s="562">
        <f t="shared" si="5"/>
        <v>352.02</v>
      </c>
      <c r="H343" s="562">
        <f t="shared" si="5"/>
        <v>337.11200000000002</v>
      </c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"/>
      <c r="AH343" s="1"/>
      <c r="AI343" s="1"/>
      <c r="AJ343" s="1"/>
      <c r="AK343" s="1"/>
    </row>
    <row r="344" spans="1:37" ht="15.75" customHeight="1">
      <c r="A344" s="16"/>
      <c r="B344" s="16"/>
      <c r="C344" s="563" t="s">
        <v>886</v>
      </c>
      <c r="D344" s="561" t="s">
        <v>111</v>
      </c>
      <c r="E344" s="562">
        <f>H60*2</f>
        <v>96.776887676836537</v>
      </c>
      <c r="F344" s="562">
        <f t="shared" ref="F344:F346" si="6">I60</f>
        <v>95.422703255496842</v>
      </c>
      <c r="G344" s="562">
        <f t="shared" si="5"/>
        <v>100</v>
      </c>
      <c r="H344" s="562">
        <f t="shared" si="5"/>
        <v>95.765013351514128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"/>
      <c r="AH344" s="1"/>
      <c r="AI344" s="1"/>
      <c r="AJ344" s="1"/>
      <c r="AK344" s="1"/>
    </row>
    <row r="345" spans="1:37" ht="15.75" customHeight="1">
      <c r="A345" s="16"/>
      <c r="B345" s="16"/>
      <c r="C345" s="563" t="s">
        <v>887</v>
      </c>
      <c r="D345" s="561" t="s">
        <v>111</v>
      </c>
      <c r="E345" s="562">
        <f>H61*2</f>
        <v>243.89711232316344</v>
      </c>
      <c r="F345" s="562">
        <f t="shared" si="6"/>
        <v>284.72699999999998</v>
      </c>
      <c r="G345" s="562">
        <f t="shared" si="5"/>
        <v>297.22300000000001</v>
      </c>
      <c r="H345" s="562">
        <f t="shared" si="5"/>
        <v>284.57299999999998</v>
      </c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"/>
      <c r="AH345" s="1"/>
      <c r="AI345" s="1"/>
      <c r="AJ345" s="1"/>
      <c r="AK345" s="1"/>
    </row>
    <row r="346" spans="1:37">
      <c r="A346" s="16"/>
      <c r="B346" s="16"/>
      <c r="C346" s="564" t="s">
        <v>1631</v>
      </c>
      <c r="D346" s="561" t="s">
        <v>111</v>
      </c>
      <c r="E346" s="562">
        <f>H62*2</f>
        <v>706.04200000000003</v>
      </c>
      <c r="F346" s="562">
        <f t="shared" si="6"/>
        <v>675.46100000000001</v>
      </c>
      <c r="G346" s="562">
        <f t="shared" si="5"/>
        <v>707.89099999999996</v>
      </c>
      <c r="H346" s="562">
        <f t="shared" si="5"/>
        <v>680.01199999999994</v>
      </c>
      <c r="I346" s="567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"/>
      <c r="AH346" s="1"/>
      <c r="AI346" s="1"/>
      <c r="AJ346" s="1"/>
      <c r="AK346" s="1"/>
    </row>
    <row r="347" spans="1:37" ht="15.75" customHeight="1">
      <c r="A347" s="16"/>
      <c r="B347" s="16"/>
      <c r="C347" s="565" t="s">
        <v>892</v>
      </c>
      <c r="D347" s="561" t="s">
        <v>111</v>
      </c>
      <c r="E347" s="491">
        <f>H69*2</f>
        <v>641.12599999999998</v>
      </c>
      <c r="F347" s="491">
        <f t="shared" ref="F347:H349" si="7">I69</f>
        <v>591.53800000000001</v>
      </c>
      <c r="G347" s="491">
        <f t="shared" si="7"/>
        <v>614.95100000000002</v>
      </c>
      <c r="H347" s="491">
        <f t="shared" si="7"/>
        <v>589.97199999999998</v>
      </c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"/>
      <c r="AH347" s="1"/>
      <c r="AI347" s="1"/>
      <c r="AJ347" s="1"/>
      <c r="AK347" s="1"/>
    </row>
    <row r="348" spans="1:37" ht="15.75" customHeight="1">
      <c r="A348" s="16"/>
      <c r="B348" s="16"/>
      <c r="C348" s="565" t="s">
        <v>646</v>
      </c>
      <c r="D348" s="561" t="s">
        <v>111</v>
      </c>
      <c r="E348" s="491">
        <f t="shared" ref="E348:E349" si="8">H70*2</f>
        <v>33.244</v>
      </c>
      <c r="F348" s="491">
        <f t="shared" si="7"/>
        <v>34.362000000000002</v>
      </c>
      <c r="G348" s="491">
        <f t="shared" si="7"/>
        <v>26.131</v>
      </c>
      <c r="H348" s="491">
        <f t="shared" si="7"/>
        <v>20.268999999999998</v>
      </c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"/>
      <c r="AH348" s="1"/>
      <c r="AI348" s="1"/>
      <c r="AJ348" s="1"/>
      <c r="AK348" s="1"/>
    </row>
    <row r="349" spans="1:37" ht="15.75" customHeight="1">
      <c r="A349" s="16"/>
      <c r="B349" s="16"/>
      <c r="C349" s="566" t="s">
        <v>893</v>
      </c>
      <c r="D349" s="561" t="s">
        <v>111</v>
      </c>
      <c r="E349" s="491">
        <f t="shared" si="8"/>
        <v>31.672000000000001</v>
      </c>
      <c r="F349" s="491">
        <f t="shared" si="7"/>
        <v>49.561</v>
      </c>
      <c r="G349" s="491">
        <f t="shared" si="7"/>
        <v>66.808999999999997</v>
      </c>
      <c r="H349" s="491">
        <f t="shared" si="7"/>
        <v>69.771000000000001</v>
      </c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"/>
      <c r="AH349" s="1"/>
      <c r="AI349" s="1"/>
      <c r="AJ349" s="1"/>
      <c r="AK349" s="1"/>
    </row>
    <row r="350" spans="1:37" ht="15.75" customHeight="1">
      <c r="A350" s="16"/>
      <c r="B350" s="16"/>
      <c r="C350" s="19" t="s">
        <v>889</v>
      </c>
      <c r="D350" s="286" t="s">
        <v>111</v>
      </c>
      <c r="E350" s="491">
        <f>H63*2</f>
        <v>767.07399999999996</v>
      </c>
      <c r="F350" s="491">
        <f t="shared" ref="F350:H350" si="9">I63</f>
        <v>705.39099999999996</v>
      </c>
      <c r="G350" s="491">
        <f t="shared" si="9"/>
        <v>735.00199999999995</v>
      </c>
      <c r="H350" s="491">
        <f t="shared" si="9"/>
        <v>709.92499999999995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"/>
      <c r="AH350" s="1"/>
      <c r="AI350" s="1"/>
      <c r="AJ350" s="1"/>
      <c r="AK350" s="1"/>
    </row>
    <row r="351" spans="1:37" ht="15.75" customHeight="1">
      <c r="A351" s="16"/>
      <c r="B351" s="16"/>
      <c r="C351" s="19" t="s">
        <v>890</v>
      </c>
      <c r="D351" s="286" t="s">
        <v>111</v>
      </c>
      <c r="E351" s="491">
        <f>H64*2</f>
        <v>767.07399999999996</v>
      </c>
      <c r="F351" s="491">
        <f t="shared" ref="F351:H351" si="10">I64</f>
        <v>705.39099999999996</v>
      </c>
      <c r="G351" s="491">
        <f t="shared" si="10"/>
        <v>735.00199999999995</v>
      </c>
      <c r="H351" s="491">
        <f t="shared" si="10"/>
        <v>709.92499999999995</v>
      </c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"/>
      <c r="AH351" s="1"/>
      <c r="AI351" s="1"/>
      <c r="AJ351" s="1"/>
      <c r="AK351" s="1"/>
    </row>
    <row r="352" spans="1:37" ht="15.7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"/>
      <c r="AH352" s="1"/>
      <c r="AI352" s="1"/>
      <c r="AJ352" s="1"/>
      <c r="AK352" s="1"/>
    </row>
    <row r="353" spans="1:37" ht="15.75" customHeight="1">
      <c r="A353" s="16"/>
      <c r="B353" s="16"/>
      <c r="C353" s="565" t="s">
        <v>892</v>
      </c>
      <c r="D353" s="518">
        <f>F347/$F$346</f>
        <v>0.8757544847148836</v>
      </c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"/>
      <c r="AH353" s="1"/>
      <c r="AI353" s="1"/>
      <c r="AJ353" s="1"/>
      <c r="AK353" s="1"/>
    </row>
    <row r="354" spans="1:37" ht="15.75" customHeight="1">
      <c r="A354" s="16"/>
      <c r="B354" s="16"/>
      <c r="C354" s="565" t="s">
        <v>646</v>
      </c>
      <c r="D354" s="518">
        <f t="shared" ref="D354:D355" si="11">F348/$F$346</f>
        <v>5.0871923027384261E-2</v>
      </c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"/>
      <c r="AH354" s="1"/>
      <c r="AI354" s="1"/>
      <c r="AJ354" s="1"/>
      <c r="AK354" s="1"/>
    </row>
    <row r="355" spans="1:37" ht="15.75" customHeight="1">
      <c r="A355" s="16"/>
      <c r="B355" s="16"/>
      <c r="C355" s="566" t="s">
        <v>893</v>
      </c>
      <c r="D355" s="518">
        <f t="shared" si="11"/>
        <v>7.3373592257732129E-2</v>
      </c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"/>
      <c r="AH355" s="1"/>
      <c r="AI355" s="1"/>
      <c r="AJ355" s="1"/>
      <c r="AK355" s="1"/>
    </row>
    <row r="356" spans="1:37" ht="15.7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"/>
      <c r="AH356" s="1"/>
      <c r="AI356" s="1"/>
      <c r="AJ356" s="1"/>
      <c r="AK356" s="1"/>
    </row>
    <row r="357" spans="1:37" ht="15.7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"/>
      <c r="AH357" s="1"/>
      <c r="AI357" s="1"/>
      <c r="AJ357" s="1"/>
      <c r="AK357" s="1"/>
    </row>
    <row r="358" spans="1:37" ht="15.7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"/>
      <c r="AH358" s="1"/>
      <c r="AI358" s="1"/>
      <c r="AJ358" s="1"/>
      <c r="AK358" s="1"/>
    </row>
    <row r="359" spans="1:37" ht="15.7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"/>
      <c r="AH359" s="1"/>
      <c r="AI359" s="1"/>
      <c r="AJ359" s="1"/>
      <c r="AK359" s="1"/>
    </row>
    <row r="360" spans="1:37" ht="15.7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"/>
      <c r="AH360" s="1"/>
      <c r="AI360" s="1"/>
      <c r="AJ360" s="1"/>
      <c r="AK360" s="1"/>
    </row>
    <row r="361" spans="1:37" ht="15.7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"/>
      <c r="AH361" s="1"/>
      <c r="AI361" s="1"/>
      <c r="AJ361" s="1"/>
      <c r="AK361" s="1"/>
    </row>
    <row r="362" spans="1:37" ht="15.7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"/>
      <c r="AH362" s="1"/>
      <c r="AI362" s="1"/>
      <c r="AJ362" s="1"/>
      <c r="AK362" s="1"/>
    </row>
    <row r="363" spans="1:37" ht="15.7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"/>
      <c r="AH363" s="1"/>
      <c r="AI363" s="1"/>
      <c r="AJ363" s="1"/>
      <c r="AK363" s="1"/>
    </row>
    <row r="364" spans="1:37" ht="15.7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"/>
      <c r="AH364" s="1"/>
      <c r="AI364" s="1"/>
      <c r="AJ364" s="1"/>
      <c r="AK364" s="1"/>
    </row>
    <row r="365" spans="1:37" ht="15.7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"/>
      <c r="AH365" s="1"/>
      <c r="AI365" s="1"/>
      <c r="AJ365" s="1"/>
      <c r="AK365" s="1"/>
    </row>
    <row r="366" spans="1:37" ht="15.7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"/>
      <c r="AH366" s="1"/>
      <c r="AI366" s="1"/>
      <c r="AJ366" s="1"/>
      <c r="AK366" s="1"/>
    </row>
    <row r="367" spans="1:37" ht="15.7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"/>
      <c r="AH367" s="1"/>
      <c r="AI367" s="1"/>
      <c r="AJ367" s="1"/>
      <c r="AK367" s="1"/>
    </row>
    <row r="368" spans="1:37" ht="15.75" customHeight="1">
      <c r="A368" s="540"/>
      <c r="B368" s="540"/>
      <c r="C368" s="540"/>
      <c r="D368" s="540"/>
      <c r="E368" s="540"/>
      <c r="F368" s="540"/>
      <c r="G368" s="540"/>
      <c r="H368" s="540"/>
      <c r="I368" s="540"/>
      <c r="J368" s="540"/>
      <c r="K368" s="540"/>
      <c r="L368" s="540"/>
      <c r="M368" s="540"/>
      <c r="N368" s="540"/>
      <c r="O368" s="540"/>
      <c r="P368" s="540"/>
      <c r="Q368" s="540"/>
      <c r="R368" s="540"/>
      <c r="S368" s="540"/>
      <c r="T368" s="540"/>
      <c r="U368" s="540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"/>
      <c r="AH368" s="1"/>
      <c r="AI368" s="1"/>
      <c r="AJ368" s="1"/>
      <c r="AK368" s="1"/>
    </row>
    <row r="369" spans="1:37" ht="15.75" customHeight="1">
      <c r="A369" s="540"/>
      <c r="B369" s="540"/>
      <c r="C369" s="540"/>
      <c r="D369" s="540"/>
      <c r="E369" s="540"/>
      <c r="F369" s="540"/>
      <c r="G369" s="540"/>
      <c r="H369" s="540"/>
      <c r="I369" s="540"/>
      <c r="J369" s="540"/>
      <c r="K369" s="540"/>
      <c r="L369" s="540"/>
      <c r="M369" s="540"/>
      <c r="N369" s="540"/>
      <c r="O369" s="540"/>
      <c r="P369" s="540"/>
      <c r="Q369" s="540"/>
      <c r="R369" s="540"/>
      <c r="S369" s="540"/>
      <c r="T369" s="540"/>
      <c r="U369" s="540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"/>
      <c r="AH369" s="1"/>
      <c r="AI369" s="1"/>
      <c r="AJ369" s="1"/>
      <c r="AK369" s="1"/>
    </row>
    <row r="370" spans="1:37" ht="15.75" customHeight="1">
      <c r="A370" s="540"/>
      <c r="B370" s="540"/>
      <c r="C370" s="668"/>
      <c r="D370" s="668"/>
      <c r="E370" s="668"/>
      <c r="F370" s="668"/>
      <c r="G370" s="668"/>
      <c r="H370" s="668"/>
      <c r="I370" s="668"/>
      <c r="J370" s="668"/>
      <c r="K370" s="668"/>
      <c r="L370" s="668"/>
      <c r="M370" s="668"/>
      <c r="N370" s="668"/>
      <c r="O370" s="668"/>
      <c r="P370" s="668"/>
      <c r="Q370" s="668"/>
      <c r="R370" s="668"/>
      <c r="S370" s="540"/>
      <c r="T370" s="540"/>
      <c r="U370" s="540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"/>
      <c r="AH370" s="1"/>
      <c r="AI370" s="1"/>
      <c r="AJ370" s="1"/>
      <c r="AK370" s="1"/>
    </row>
    <row r="371" spans="1:37" ht="15.75" customHeight="1">
      <c r="A371" s="540"/>
      <c r="B371" s="540"/>
      <c r="C371" s="1012"/>
      <c r="D371" s="669"/>
      <c r="E371" s="670"/>
      <c r="F371" s="670"/>
      <c r="G371" s="670"/>
      <c r="H371" s="670"/>
      <c r="I371" s="670"/>
      <c r="J371" s="670"/>
      <c r="K371" s="670"/>
      <c r="L371" s="670"/>
      <c r="M371" s="670"/>
      <c r="N371" s="670"/>
      <c r="O371" s="670"/>
      <c r="P371" s="670"/>
      <c r="Q371" s="670"/>
      <c r="R371" s="670"/>
      <c r="S371" s="540"/>
      <c r="T371" s="540"/>
      <c r="U371" s="540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"/>
      <c r="AH371" s="1"/>
      <c r="AI371" s="1"/>
      <c r="AJ371" s="1"/>
      <c r="AK371" s="1"/>
    </row>
    <row r="372" spans="1:37" ht="15.75" customHeight="1">
      <c r="A372" s="540"/>
      <c r="B372" s="540"/>
      <c r="C372" s="1012"/>
      <c r="D372" s="669"/>
      <c r="E372" s="670"/>
      <c r="F372" s="670"/>
      <c r="G372" s="670"/>
      <c r="H372" s="670"/>
      <c r="I372" s="670"/>
      <c r="J372" s="670"/>
      <c r="K372" s="670"/>
      <c r="L372" s="670"/>
      <c r="M372" s="670"/>
      <c r="N372" s="670"/>
      <c r="O372" s="670"/>
      <c r="P372" s="670"/>
      <c r="Q372" s="670"/>
      <c r="R372" s="670"/>
      <c r="S372" s="540"/>
      <c r="T372" s="540"/>
      <c r="U372" s="540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"/>
      <c r="AH372" s="1"/>
      <c r="AI372" s="1"/>
      <c r="AJ372" s="1"/>
      <c r="AK372" s="1"/>
    </row>
    <row r="373" spans="1:37" ht="15.75" customHeight="1">
      <c r="A373" s="540"/>
      <c r="B373" s="540"/>
      <c r="C373" s="1012"/>
      <c r="D373" s="669"/>
      <c r="E373" s="671"/>
      <c r="F373" s="671"/>
      <c r="G373" s="671"/>
      <c r="H373" s="671"/>
      <c r="I373" s="671"/>
      <c r="J373" s="671"/>
      <c r="K373" s="671"/>
      <c r="L373" s="671"/>
      <c r="M373" s="671"/>
      <c r="N373" s="671"/>
      <c r="O373" s="671"/>
      <c r="P373" s="671"/>
      <c r="Q373" s="671"/>
      <c r="R373" s="671"/>
      <c r="S373" s="540"/>
      <c r="T373" s="540"/>
      <c r="U373" s="540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"/>
      <c r="AH373" s="1"/>
      <c r="AI373" s="1"/>
      <c r="AJ373" s="1"/>
      <c r="AK373" s="1"/>
    </row>
    <row r="374" spans="1:37" ht="15.75" customHeight="1">
      <c r="A374" s="540"/>
      <c r="B374" s="540"/>
      <c r="C374" s="1012"/>
      <c r="D374" s="669"/>
      <c r="E374" s="671"/>
      <c r="F374" s="671"/>
      <c r="G374" s="671"/>
      <c r="H374" s="671"/>
      <c r="I374" s="671"/>
      <c r="J374" s="671"/>
      <c r="K374" s="671"/>
      <c r="L374" s="671"/>
      <c r="M374" s="671"/>
      <c r="N374" s="671"/>
      <c r="O374" s="671"/>
      <c r="P374" s="671"/>
      <c r="Q374" s="671"/>
      <c r="R374" s="671"/>
      <c r="S374" s="540"/>
      <c r="T374" s="540"/>
      <c r="U374" s="540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"/>
      <c r="AH374" s="1"/>
      <c r="AI374" s="1"/>
      <c r="AJ374" s="1"/>
      <c r="AK374" s="1"/>
    </row>
    <row r="375" spans="1:37" ht="15.75" customHeight="1">
      <c r="A375" s="540"/>
      <c r="B375" s="540"/>
      <c r="C375" s="669"/>
      <c r="D375" s="669"/>
      <c r="E375" s="670"/>
      <c r="F375" s="670"/>
      <c r="G375" s="670"/>
      <c r="H375" s="670"/>
      <c r="I375" s="670"/>
      <c r="J375" s="670"/>
      <c r="K375" s="670"/>
      <c r="L375" s="670"/>
      <c r="M375" s="670"/>
      <c r="N375" s="670"/>
      <c r="O375" s="670"/>
      <c r="P375" s="670"/>
      <c r="Q375" s="670"/>
      <c r="R375" s="670"/>
      <c r="S375" s="540"/>
      <c r="T375" s="540"/>
      <c r="U375" s="540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"/>
      <c r="AH375" s="1"/>
      <c r="AI375" s="1"/>
      <c r="AJ375" s="1"/>
      <c r="AK375" s="1"/>
    </row>
    <row r="376" spans="1:37" ht="15.75" customHeight="1">
      <c r="A376" s="540"/>
      <c r="B376" s="540"/>
      <c r="C376" s="669"/>
      <c r="D376" s="669"/>
      <c r="E376" s="670"/>
      <c r="F376" s="670"/>
      <c r="G376" s="670"/>
      <c r="H376" s="670"/>
      <c r="I376" s="670"/>
      <c r="J376" s="670"/>
      <c r="K376" s="670"/>
      <c r="L376" s="670"/>
      <c r="M376" s="670"/>
      <c r="N376" s="670"/>
      <c r="O376" s="670"/>
      <c r="P376" s="670"/>
      <c r="Q376" s="670"/>
      <c r="R376" s="670"/>
      <c r="S376" s="540"/>
      <c r="T376" s="540"/>
      <c r="U376" s="540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"/>
      <c r="AH376" s="1"/>
      <c r="AI376" s="1"/>
      <c r="AJ376" s="1"/>
      <c r="AK376" s="1"/>
    </row>
    <row r="377" spans="1:37" ht="15.75" customHeight="1">
      <c r="A377" s="540"/>
      <c r="B377" s="540"/>
      <c r="C377" s="669"/>
      <c r="D377" s="669"/>
      <c r="E377" s="670"/>
      <c r="F377" s="670"/>
      <c r="G377" s="670"/>
      <c r="H377" s="670"/>
      <c r="I377" s="670"/>
      <c r="J377" s="670"/>
      <c r="K377" s="670"/>
      <c r="L377" s="670"/>
      <c r="M377" s="670"/>
      <c r="N377" s="670"/>
      <c r="O377" s="670"/>
      <c r="P377" s="670"/>
      <c r="Q377" s="670"/>
      <c r="R377" s="670"/>
      <c r="S377" s="540"/>
      <c r="T377" s="540"/>
      <c r="U377" s="540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"/>
      <c r="AH377" s="1"/>
      <c r="AI377" s="1"/>
      <c r="AJ377" s="1"/>
      <c r="AK377" s="1"/>
    </row>
    <row r="378" spans="1:37" ht="15.75" customHeight="1">
      <c r="A378" s="540"/>
      <c r="B378" s="540"/>
      <c r="C378" s="669"/>
      <c r="D378" s="669"/>
      <c r="E378" s="670"/>
      <c r="F378" s="670"/>
      <c r="G378" s="670"/>
      <c r="H378" s="670"/>
      <c r="I378" s="670"/>
      <c r="J378" s="670"/>
      <c r="K378" s="670"/>
      <c r="L378" s="670"/>
      <c r="M378" s="670"/>
      <c r="N378" s="670"/>
      <c r="O378" s="670"/>
      <c r="P378" s="670"/>
      <c r="Q378" s="670"/>
      <c r="R378" s="670"/>
      <c r="S378" s="540"/>
      <c r="T378" s="540"/>
      <c r="U378" s="540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"/>
      <c r="AH378" s="1"/>
      <c r="AI378" s="1"/>
      <c r="AJ378" s="1"/>
      <c r="AK378" s="1"/>
    </row>
    <row r="379" spans="1:37" ht="15.75" customHeight="1">
      <c r="A379" s="540"/>
      <c r="B379" s="540"/>
      <c r="C379" s="669"/>
      <c r="D379" s="669"/>
      <c r="E379" s="670"/>
      <c r="F379" s="670"/>
      <c r="G379" s="670"/>
      <c r="H379" s="670"/>
      <c r="I379" s="670"/>
      <c r="J379" s="670"/>
      <c r="K379" s="670"/>
      <c r="L379" s="670"/>
      <c r="M379" s="670"/>
      <c r="N379" s="670"/>
      <c r="O379" s="670"/>
      <c r="P379" s="670"/>
      <c r="Q379" s="670"/>
      <c r="R379" s="670"/>
      <c r="S379" s="540"/>
      <c r="T379" s="540"/>
      <c r="U379" s="540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"/>
      <c r="AH379" s="1"/>
      <c r="AI379" s="1"/>
      <c r="AJ379" s="1"/>
      <c r="AK379" s="1"/>
    </row>
    <row r="380" spans="1:37" ht="15.75" customHeight="1">
      <c r="A380" s="540"/>
      <c r="B380" s="540"/>
      <c r="C380" s="669"/>
      <c r="D380" s="669"/>
      <c r="E380" s="670"/>
      <c r="F380" s="670"/>
      <c r="G380" s="670"/>
      <c r="H380" s="670"/>
      <c r="I380" s="670"/>
      <c r="J380" s="670"/>
      <c r="K380" s="670"/>
      <c r="L380" s="670"/>
      <c r="M380" s="670"/>
      <c r="N380" s="670"/>
      <c r="O380" s="670"/>
      <c r="P380" s="670"/>
      <c r="Q380" s="670"/>
      <c r="R380" s="670"/>
      <c r="S380" s="540"/>
      <c r="T380" s="540"/>
      <c r="U380" s="540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"/>
      <c r="AH380" s="1"/>
      <c r="AI380" s="1"/>
      <c r="AJ380" s="1"/>
      <c r="AK380" s="1"/>
    </row>
    <row r="381" spans="1:37" ht="15.75" customHeight="1">
      <c r="A381" s="540"/>
      <c r="B381" s="540"/>
      <c r="C381" s="669"/>
      <c r="D381" s="669"/>
      <c r="E381" s="670"/>
      <c r="F381" s="670"/>
      <c r="G381" s="670"/>
      <c r="H381" s="670"/>
      <c r="I381" s="670"/>
      <c r="J381" s="670"/>
      <c r="K381" s="670"/>
      <c r="L381" s="670"/>
      <c r="M381" s="670"/>
      <c r="N381" s="670"/>
      <c r="O381" s="670"/>
      <c r="P381" s="670"/>
      <c r="Q381" s="670"/>
      <c r="R381" s="670"/>
      <c r="S381" s="540"/>
      <c r="T381" s="540"/>
      <c r="U381" s="540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"/>
      <c r="AH381" s="1"/>
      <c r="AI381" s="1"/>
      <c r="AJ381" s="1"/>
      <c r="AK381" s="1"/>
    </row>
    <row r="382" spans="1:37" ht="15.75" customHeight="1">
      <c r="A382" s="540"/>
      <c r="B382" s="540"/>
      <c r="C382" s="669"/>
      <c r="D382" s="669"/>
      <c r="E382" s="670"/>
      <c r="F382" s="670"/>
      <c r="G382" s="670"/>
      <c r="H382" s="670"/>
      <c r="I382" s="670"/>
      <c r="J382" s="670"/>
      <c r="K382" s="670"/>
      <c r="L382" s="670"/>
      <c r="M382" s="670"/>
      <c r="N382" s="670"/>
      <c r="O382" s="670"/>
      <c r="P382" s="670"/>
      <c r="Q382" s="670"/>
      <c r="R382" s="670"/>
      <c r="S382" s="540"/>
      <c r="T382" s="540"/>
      <c r="U382" s="540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"/>
      <c r="AH382" s="1"/>
      <c r="AI382" s="1"/>
      <c r="AJ382" s="1"/>
      <c r="AK382" s="1"/>
    </row>
    <row r="383" spans="1:37" ht="15.75" customHeight="1">
      <c r="A383" s="540"/>
      <c r="B383" s="540"/>
      <c r="C383" s="669"/>
      <c r="D383" s="669"/>
      <c r="E383" s="670"/>
      <c r="F383" s="670"/>
      <c r="G383" s="670"/>
      <c r="H383" s="670"/>
      <c r="I383" s="670"/>
      <c r="J383" s="670"/>
      <c r="K383" s="670"/>
      <c r="L383" s="670"/>
      <c r="M383" s="670"/>
      <c r="N383" s="670"/>
      <c r="O383" s="670"/>
      <c r="P383" s="670"/>
      <c r="Q383" s="670"/>
      <c r="R383" s="670"/>
      <c r="S383" s="540"/>
      <c r="T383" s="540"/>
      <c r="U383" s="540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"/>
      <c r="AH383" s="1"/>
      <c r="AI383" s="1"/>
      <c r="AJ383" s="1"/>
      <c r="AK383" s="1"/>
    </row>
    <row r="384" spans="1:37" ht="15.75" customHeight="1">
      <c r="A384" s="540"/>
      <c r="B384" s="540"/>
      <c r="C384" s="672"/>
      <c r="D384" s="672"/>
      <c r="E384" s="673"/>
      <c r="F384" s="673"/>
      <c r="G384" s="673"/>
      <c r="H384" s="673"/>
      <c r="I384" s="673"/>
      <c r="J384" s="673"/>
      <c r="K384" s="673"/>
      <c r="L384" s="673"/>
      <c r="M384" s="673"/>
      <c r="N384" s="673"/>
      <c r="O384" s="673"/>
      <c r="P384" s="673"/>
      <c r="Q384" s="673"/>
      <c r="R384" s="673"/>
      <c r="S384" s="540"/>
      <c r="T384" s="540"/>
      <c r="U384" s="540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"/>
      <c r="AH384" s="1"/>
      <c r="AI384" s="1"/>
      <c r="AJ384" s="1"/>
      <c r="AK384" s="1"/>
    </row>
    <row r="385" spans="1:37" ht="15.75" customHeight="1">
      <c r="A385" s="540"/>
      <c r="B385" s="540"/>
      <c r="C385" s="1012"/>
      <c r="D385" s="669"/>
      <c r="E385" s="670"/>
      <c r="F385" s="670"/>
      <c r="G385" s="670"/>
      <c r="H385" s="670"/>
      <c r="I385" s="670"/>
      <c r="J385" s="670"/>
      <c r="K385" s="670"/>
      <c r="L385" s="670"/>
      <c r="M385" s="670"/>
      <c r="N385" s="670"/>
      <c r="O385" s="670"/>
      <c r="P385" s="670"/>
      <c r="Q385" s="670"/>
      <c r="R385" s="670"/>
      <c r="S385" s="540"/>
      <c r="T385" s="540"/>
      <c r="U385" s="540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"/>
      <c r="AH385" s="1"/>
      <c r="AI385" s="1"/>
      <c r="AJ385" s="1"/>
      <c r="AK385" s="1"/>
    </row>
    <row r="386" spans="1:37" ht="15.75" customHeight="1">
      <c r="A386" s="540"/>
      <c r="B386" s="540"/>
      <c r="C386" s="1012"/>
      <c r="D386" s="669"/>
      <c r="E386" s="670"/>
      <c r="F386" s="670"/>
      <c r="G386" s="670"/>
      <c r="H386" s="670"/>
      <c r="I386" s="670"/>
      <c r="J386" s="670"/>
      <c r="K386" s="670"/>
      <c r="L386" s="670"/>
      <c r="M386" s="670"/>
      <c r="N386" s="670"/>
      <c r="O386" s="670"/>
      <c r="P386" s="670"/>
      <c r="Q386" s="670"/>
      <c r="R386" s="670"/>
      <c r="S386" s="540"/>
      <c r="T386" s="540"/>
      <c r="U386" s="540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"/>
      <c r="AH386" s="1"/>
      <c r="AI386" s="1"/>
      <c r="AJ386" s="1"/>
      <c r="AK386" s="1"/>
    </row>
    <row r="387" spans="1:37" ht="15.75" customHeight="1">
      <c r="A387" s="540"/>
      <c r="B387" s="540"/>
      <c r="C387" s="1012"/>
      <c r="D387" s="669"/>
      <c r="E387" s="670"/>
      <c r="F387" s="670"/>
      <c r="G387" s="670"/>
      <c r="H387" s="670"/>
      <c r="I387" s="670"/>
      <c r="J387" s="670"/>
      <c r="K387" s="670"/>
      <c r="L387" s="670"/>
      <c r="M387" s="670"/>
      <c r="N387" s="670"/>
      <c r="O387" s="670"/>
      <c r="P387" s="670"/>
      <c r="Q387" s="670"/>
      <c r="R387" s="670"/>
      <c r="S387" s="540"/>
      <c r="T387" s="540"/>
      <c r="U387" s="540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"/>
      <c r="AH387" s="1"/>
      <c r="AI387" s="1"/>
      <c r="AJ387" s="1"/>
      <c r="AK387" s="1"/>
    </row>
    <row r="388" spans="1:37" ht="15.75" customHeight="1">
      <c r="A388" s="540"/>
      <c r="B388" s="540"/>
      <c r="C388" s="1012"/>
      <c r="D388" s="669"/>
      <c r="E388" s="670"/>
      <c r="F388" s="670"/>
      <c r="G388" s="670"/>
      <c r="H388" s="670"/>
      <c r="I388" s="670"/>
      <c r="J388" s="670"/>
      <c r="K388" s="670"/>
      <c r="L388" s="670"/>
      <c r="M388" s="670"/>
      <c r="N388" s="670"/>
      <c r="O388" s="670"/>
      <c r="P388" s="670"/>
      <c r="Q388" s="670"/>
      <c r="R388" s="670"/>
      <c r="S388" s="540"/>
      <c r="T388" s="540"/>
      <c r="U388" s="540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"/>
      <c r="AH388" s="1"/>
      <c r="AI388" s="1"/>
      <c r="AJ388" s="1"/>
      <c r="AK388" s="1"/>
    </row>
    <row r="389" spans="1:37" ht="15.75" customHeight="1">
      <c r="A389" s="540"/>
      <c r="B389" s="540"/>
      <c r="C389" s="1012"/>
      <c r="D389" s="669"/>
      <c r="E389" s="670"/>
      <c r="F389" s="670"/>
      <c r="G389" s="670"/>
      <c r="H389" s="670"/>
      <c r="I389" s="670"/>
      <c r="J389" s="670"/>
      <c r="K389" s="670"/>
      <c r="L389" s="670"/>
      <c r="M389" s="670"/>
      <c r="N389" s="670"/>
      <c r="O389" s="670"/>
      <c r="P389" s="670"/>
      <c r="Q389" s="670"/>
      <c r="R389" s="670"/>
      <c r="S389" s="540"/>
      <c r="T389" s="540"/>
      <c r="U389" s="540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"/>
      <c r="AH389" s="1"/>
      <c r="AI389" s="1"/>
      <c r="AJ389" s="1"/>
      <c r="AK389" s="1"/>
    </row>
    <row r="390" spans="1:37" ht="15.75" customHeight="1">
      <c r="A390" s="540"/>
      <c r="B390" s="540"/>
      <c r="C390" s="1012"/>
      <c r="D390" s="669"/>
      <c r="E390" s="670"/>
      <c r="F390" s="670"/>
      <c r="G390" s="670"/>
      <c r="H390" s="670"/>
      <c r="I390" s="670"/>
      <c r="J390" s="670"/>
      <c r="K390" s="670"/>
      <c r="L390" s="670"/>
      <c r="M390" s="670"/>
      <c r="N390" s="670"/>
      <c r="O390" s="670"/>
      <c r="P390" s="670"/>
      <c r="Q390" s="670"/>
      <c r="R390" s="670"/>
      <c r="S390" s="540"/>
      <c r="T390" s="540"/>
      <c r="U390" s="540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"/>
      <c r="AH390" s="1"/>
      <c r="AI390" s="1"/>
      <c r="AJ390" s="1"/>
      <c r="AK390" s="1"/>
    </row>
    <row r="391" spans="1:37" ht="15.75" customHeight="1">
      <c r="A391" s="540"/>
      <c r="B391" s="540"/>
      <c r="C391" s="540"/>
      <c r="D391" s="540"/>
      <c r="E391" s="674"/>
      <c r="F391" s="674"/>
      <c r="G391" s="674"/>
      <c r="H391" s="674"/>
      <c r="I391" s="674"/>
      <c r="J391" s="674"/>
      <c r="K391" s="674"/>
      <c r="L391" s="674"/>
      <c r="M391" s="674"/>
      <c r="N391" s="674"/>
      <c r="O391" s="674"/>
      <c r="P391" s="674"/>
      <c r="Q391" s="674"/>
      <c r="R391" s="674"/>
      <c r="S391" s="540"/>
      <c r="T391" s="540"/>
      <c r="U391" s="540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"/>
      <c r="AH391" s="1"/>
      <c r="AI391" s="1"/>
      <c r="AJ391" s="1"/>
      <c r="AK391" s="1"/>
    </row>
    <row r="392" spans="1:37" ht="15.75" customHeight="1">
      <c r="A392" s="540"/>
      <c r="B392" s="540"/>
      <c r="C392" s="540"/>
      <c r="D392" s="545"/>
      <c r="E392" s="675"/>
      <c r="F392" s="539"/>
      <c r="G392" s="539"/>
      <c r="H392" s="539"/>
      <c r="I392" s="539"/>
      <c r="J392" s="539"/>
      <c r="K392" s="539"/>
      <c r="L392" s="539"/>
      <c r="M392" s="539"/>
      <c r="N392" s="539"/>
      <c r="O392" s="539"/>
      <c r="P392" s="539"/>
      <c r="Q392" s="539"/>
      <c r="R392" s="539"/>
      <c r="S392" s="540"/>
      <c r="T392" s="540"/>
      <c r="U392" s="540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"/>
      <c r="AH392" s="1"/>
      <c r="AI392" s="1"/>
      <c r="AJ392" s="1"/>
      <c r="AK392" s="1"/>
    </row>
    <row r="393" spans="1:37" ht="15.75" customHeight="1">
      <c r="A393" s="540"/>
      <c r="B393" s="540"/>
      <c r="C393" s="540"/>
      <c r="D393" s="545"/>
      <c r="E393" s="675"/>
      <c r="F393" s="539"/>
      <c r="G393" s="539"/>
      <c r="H393" s="539"/>
      <c r="I393" s="539"/>
      <c r="J393" s="539"/>
      <c r="K393" s="539"/>
      <c r="L393" s="539"/>
      <c r="M393" s="539"/>
      <c r="N393" s="539"/>
      <c r="O393" s="539"/>
      <c r="P393" s="539"/>
      <c r="Q393" s="539"/>
      <c r="R393" s="539"/>
      <c r="S393" s="540"/>
      <c r="T393" s="540"/>
      <c r="U393" s="540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"/>
      <c r="AH393" s="1"/>
      <c r="AI393" s="1"/>
      <c r="AJ393" s="1"/>
      <c r="AK393" s="1"/>
    </row>
    <row r="394" spans="1:37" ht="15.75" customHeight="1">
      <c r="A394" s="540"/>
      <c r="B394" s="540"/>
      <c r="C394" s="540"/>
      <c r="D394" s="545"/>
      <c r="E394" s="675"/>
      <c r="F394" s="674"/>
      <c r="G394" s="674"/>
      <c r="H394" s="674"/>
      <c r="I394" s="674"/>
      <c r="J394" s="674"/>
      <c r="K394" s="674"/>
      <c r="L394" s="674"/>
      <c r="M394" s="674"/>
      <c r="N394" s="674"/>
      <c r="O394" s="674"/>
      <c r="P394" s="674"/>
      <c r="Q394" s="674"/>
      <c r="R394" s="674"/>
      <c r="S394" s="540"/>
      <c r="T394" s="540"/>
      <c r="U394" s="540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"/>
      <c r="AH394" s="1"/>
      <c r="AI394" s="1"/>
      <c r="AJ394" s="1"/>
      <c r="AK394" s="1"/>
    </row>
    <row r="395" spans="1:37" ht="15.75" customHeight="1">
      <c r="A395" s="540"/>
      <c r="B395" s="540"/>
      <c r="C395" s="540"/>
      <c r="D395" s="545"/>
      <c r="E395" s="670"/>
      <c r="F395" s="540"/>
      <c r="G395" s="540"/>
      <c r="H395" s="540"/>
      <c r="I395" s="540"/>
      <c r="J395" s="540"/>
      <c r="K395" s="540"/>
      <c r="L395" s="540"/>
      <c r="M395" s="540"/>
      <c r="N395" s="540"/>
      <c r="O395" s="540"/>
      <c r="P395" s="540"/>
      <c r="Q395" s="540"/>
      <c r="R395" s="540"/>
      <c r="S395" s="540"/>
      <c r="T395" s="540"/>
      <c r="U395" s="540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"/>
      <c r="AH395" s="1"/>
      <c r="AI395" s="1"/>
      <c r="AJ395" s="1"/>
      <c r="AK395" s="1"/>
    </row>
    <row r="396" spans="1:37" ht="15.75" customHeight="1">
      <c r="A396" s="540"/>
      <c r="B396" s="540"/>
      <c r="C396" s="540"/>
      <c r="D396" s="540"/>
      <c r="E396" s="554"/>
      <c r="F396" s="540"/>
      <c r="G396" s="540"/>
      <c r="H396" s="540"/>
      <c r="I396" s="540"/>
      <c r="J396" s="540"/>
      <c r="K396" s="540"/>
      <c r="L396" s="540"/>
      <c r="M396" s="540"/>
      <c r="N396" s="540"/>
      <c r="O396" s="540"/>
      <c r="P396" s="540"/>
      <c r="Q396" s="540"/>
      <c r="R396" s="540"/>
      <c r="S396" s="540"/>
      <c r="T396" s="540"/>
      <c r="U396" s="540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"/>
      <c r="AH396" s="1"/>
      <c r="AI396" s="1"/>
      <c r="AJ396" s="1"/>
      <c r="AK396" s="1"/>
    </row>
    <row r="397" spans="1:37" ht="15.75" customHeight="1">
      <c r="A397" s="540"/>
      <c r="B397" s="540"/>
      <c r="C397" s="540"/>
      <c r="D397" s="540"/>
      <c r="E397" s="540"/>
      <c r="F397" s="540"/>
      <c r="G397" s="540"/>
      <c r="H397" s="540"/>
      <c r="I397" s="540"/>
      <c r="J397" s="540"/>
      <c r="K397" s="540"/>
      <c r="L397" s="540"/>
      <c r="M397" s="540"/>
      <c r="N397" s="540"/>
      <c r="O397" s="540"/>
      <c r="P397" s="540"/>
      <c r="Q397" s="540"/>
      <c r="R397" s="540"/>
      <c r="S397" s="540"/>
      <c r="T397" s="540"/>
      <c r="U397" s="540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"/>
      <c r="AH397" s="1"/>
      <c r="AI397" s="1"/>
      <c r="AJ397" s="1"/>
      <c r="AK397" s="1"/>
    </row>
    <row r="398" spans="1:37" ht="15.75" customHeight="1">
      <c r="A398" s="540"/>
      <c r="B398" s="540"/>
      <c r="C398" s="540"/>
      <c r="D398" s="540"/>
      <c r="E398" s="540"/>
      <c r="F398" s="540"/>
      <c r="G398" s="540"/>
      <c r="H398" s="540"/>
      <c r="I398" s="540"/>
      <c r="J398" s="540"/>
      <c r="K398" s="540"/>
      <c r="L398" s="540"/>
      <c r="M398" s="540"/>
      <c r="N398" s="540"/>
      <c r="O398" s="540"/>
      <c r="P398" s="540"/>
      <c r="Q398" s="540"/>
      <c r="R398" s="540"/>
      <c r="S398" s="540"/>
      <c r="T398" s="540"/>
      <c r="U398" s="540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"/>
      <c r="AH398" s="1"/>
      <c r="AI398" s="1"/>
      <c r="AJ398" s="1"/>
      <c r="AK398" s="1"/>
    </row>
    <row r="399" spans="1:37" ht="15.75" customHeight="1">
      <c r="A399" s="540"/>
      <c r="B399" s="540"/>
      <c r="C399" s="540"/>
      <c r="D399" s="540"/>
      <c r="E399" s="540"/>
      <c r="F399" s="540"/>
      <c r="G399" s="540"/>
      <c r="H399" s="540"/>
      <c r="I399" s="540"/>
      <c r="J399" s="540"/>
      <c r="K399" s="540"/>
      <c r="L399" s="540"/>
      <c r="M399" s="540"/>
      <c r="N399" s="540"/>
      <c r="O399" s="540"/>
      <c r="P399" s="540"/>
      <c r="Q399" s="540"/>
      <c r="R399" s="540"/>
      <c r="S399" s="540"/>
      <c r="T399" s="540"/>
      <c r="U399" s="540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"/>
      <c r="AH399" s="1"/>
      <c r="AI399" s="1"/>
      <c r="AJ399" s="1"/>
      <c r="AK399" s="1"/>
    </row>
    <row r="400" spans="1:37" ht="15.75" customHeight="1">
      <c r="A400" s="540"/>
      <c r="B400" s="540"/>
      <c r="C400" s="540"/>
      <c r="D400" s="540"/>
      <c r="E400" s="540"/>
      <c r="F400" s="540"/>
      <c r="G400" s="540"/>
      <c r="H400" s="540"/>
      <c r="I400" s="540"/>
      <c r="J400" s="540"/>
      <c r="K400" s="540"/>
      <c r="L400" s="540"/>
      <c r="M400" s="540"/>
      <c r="N400" s="540"/>
      <c r="O400" s="540"/>
      <c r="P400" s="540"/>
      <c r="Q400" s="540"/>
      <c r="R400" s="540"/>
      <c r="S400" s="540"/>
      <c r="T400" s="540"/>
      <c r="U400" s="540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"/>
      <c r="AH400" s="1"/>
      <c r="AI400" s="1"/>
      <c r="AJ400" s="1"/>
      <c r="AK400" s="1"/>
    </row>
    <row r="401" spans="1:37" ht="15.75" customHeight="1">
      <c r="A401" s="540"/>
      <c r="B401" s="540"/>
      <c r="C401" s="540"/>
      <c r="D401" s="540"/>
      <c r="E401" s="540"/>
      <c r="F401" s="540"/>
      <c r="G401" s="540"/>
      <c r="H401" s="540"/>
      <c r="I401" s="540"/>
      <c r="J401" s="540"/>
      <c r="K401" s="540"/>
      <c r="L401" s="540"/>
      <c r="M401" s="540"/>
      <c r="N401" s="540"/>
      <c r="O401" s="540"/>
      <c r="P401" s="540"/>
      <c r="Q401" s="540"/>
      <c r="R401" s="540"/>
      <c r="S401" s="540"/>
      <c r="T401" s="540"/>
      <c r="U401" s="540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"/>
      <c r="AH401" s="1"/>
      <c r="AI401" s="1"/>
      <c r="AJ401" s="1"/>
      <c r="AK401" s="1"/>
    </row>
    <row r="402" spans="1:37" ht="15.75" customHeight="1">
      <c r="A402" s="540"/>
      <c r="B402" s="540"/>
      <c r="C402" s="540"/>
      <c r="D402" s="540"/>
      <c r="E402" s="540"/>
      <c r="F402" s="540"/>
      <c r="G402" s="540"/>
      <c r="H402" s="540"/>
      <c r="I402" s="540"/>
      <c r="J402" s="540"/>
      <c r="K402" s="540"/>
      <c r="L402" s="540"/>
      <c r="M402" s="540"/>
      <c r="N402" s="540"/>
      <c r="O402" s="540"/>
      <c r="P402" s="540"/>
      <c r="Q402" s="540"/>
      <c r="R402" s="540"/>
      <c r="S402" s="540"/>
      <c r="T402" s="540"/>
      <c r="U402" s="540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"/>
      <c r="AH402" s="1"/>
      <c r="AI402" s="1"/>
      <c r="AJ402" s="1"/>
      <c r="AK402" s="1"/>
    </row>
    <row r="403" spans="1:37" ht="15.75" customHeight="1">
      <c r="A403" s="540"/>
      <c r="B403" s="540"/>
      <c r="C403" s="540"/>
      <c r="D403" s="540"/>
      <c r="E403" s="540"/>
      <c r="F403" s="540"/>
      <c r="G403" s="540"/>
      <c r="H403" s="540"/>
      <c r="I403" s="540"/>
      <c r="J403" s="540"/>
      <c r="K403" s="540"/>
      <c r="L403" s="540"/>
      <c r="M403" s="540"/>
      <c r="N403" s="540"/>
      <c r="O403" s="540"/>
      <c r="P403" s="540"/>
      <c r="Q403" s="540"/>
      <c r="R403" s="540"/>
      <c r="S403" s="540"/>
      <c r="T403" s="540"/>
      <c r="U403" s="540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"/>
      <c r="AH403" s="1"/>
      <c r="AI403" s="1"/>
      <c r="AJ403" s="1"/>
      <c r="AK403" s="1"/>
    </row>
    <row r="404" spans="1:37" ht="15.75" customHeight="1">
      <c r="A404" s="540"/>
      <c r="B404" s="540"/>
      <c r="C404" s="540"/>
      <c r="D404" s="540"/>
      <c r="E404" s="540"/>
      <c r="F404" s="540"/>
      <c r="G404" s="540"/>
      <c r="H404" s="540"/>
      <c r="I404" s="540"/>
      <c r="J404" s="540"/>
      <c r="K404" s="540"/>
      <c r="L404" s="540"/>
      <c r="M404" s="540"/>
      <c r="N404" s="540"/>
      <c r="O404" s="540"/>
      <c r="P404" s="540"/>
      <c r="Q404" s="540"/>
      <c r="R404" s="540"/>
      <c r="S404" s="540"/>
      <c r="T404" s="540"/>
      <c r="U404" s="540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"/>
      <c r="AH404" s="1"/>
      <c r="AI404" s="1"/>
      <c r="AJ404" s="1"/>
      <c r="AK404" s="1"/>
    </row>
    <row r="405" spans="1:37" ht="15.75" customHeight="1">
      <c r="A405" s="540"/>
      <c r="B405" s="540"/>
      <c r="C405" s="540"/>
      <c r="D405" s="540"/>
      <c r="E405" s="540"/>
      <c r="F405" s="540"/>
      <c r="G405" s="540"/>
      <c r="H405" s="540"/>
      <c r="I405" s="540"/>
      <c r="J405" s="540"/>
      <c r="K405" s="540"/>
      <c r="L405" s="540"/>
      <c r="M405" s="540"/>
      <c r="N405" s="540"/>
      <c r="O405" s="540"/>
      <c r="P405" s="540"/>
      <c r="Q405" s="540"/>
      <c r="R405" s="540"/>
      <c r="S405" s="540"/>
      <c r="T405" s="540"/>
      <c r="U405" s="540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"/>
      <c r="AH405" s="1"/>
      <c r="AI405" s="1"/>
      <c r="AJ405" s="1"/>
      <c r="AK405" s="1"/>
    </row>
    <row r="406" spans="1:37" ht="15.75" customHeight="1">
      <c r="A406" s="540"/>
      <c r="B406" s="540"/>
      <c r="C406" s="540"/>
      <c r="D406" s="540"/>
      <c r="E406" s="540"/>
      <c r="F406" s="540"/>
      <c r="G406" s="540"/>
      <c r="H406" s="540"/>
      <c r="I406" s="540"/>
      <c r="J406" s="540"/>
      <c r="K406" s="540"/>
      <c r="L406" s="540"/>
      <c r="M406" s="540"/>
      <c r="N406" s="540"/>
      <c r="O406" s="540"/>
      <c r="P406" s="540"/>
      <c r="Q406" s="540"/>
      <c r="R406" s="540"/>
      <c r="S406" s="540"/>
      <c r="T406" s="540"/>
      <c r="U406" s="540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"/>
      <c r="AH406" s="1"/>
      <c r="AI406" s="1"/>
      <c r="AJ406" s="1"/>
      <c r="AK406" s="1"/>
    </row>
    <row r="407" spans="1:37" ht="15.75" customHeight="1">
      <c r="A407" s="540"/>
      <c r="B407" s="540"/>
      <c r="C407" s="540"/>
      <c r="D407" s="540"/>
      <c r="E407" s="540"/>
      <c r="F407" s="540"/>
      <c r="G407" s="540"/>
      <c r="H407" s="540"/>
      <c r="I407" s="540"/>
      <c r="J407" s="540"/>
      <c r="K407" s="540"/>
      <c r="L407" s="540"/>
      <c r="M407" s="540"/>
      <c r="N407" s="540"/>
      <c r="O407" s="540"/>
      <c r="P407" s="540"/>
      <c r="Q407" s="540"/>
      <c r="R407" s="540"/>
      <c r="S407" s="540"/>
      <c r="T407" s="540"/>
      <c r="U407" s="540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"/>
      <c r="AH407" s="1"/>
      <c r="AI407" s="1"/>
      <c r="AJ407" s="1"/>
      <c r="AK407" s="1"/>
    </row>
    <row r="408" spans="1:37" ht="15.75" customHeight="1">
      <c r="A408" s="540"/>
      <c r="B408" s="540"/>
      <c r="C408" s="540"/>
      <c r="D408" s="540"/>
      <c r="E408" s="540"/>
      <c r="F408" s="540"/>
      <c r="G408" s="540"/>
      <c r="H408" s="540"/>
      <c r="I408" s="540"/>
      <c r="J408" s="540"/>
      <c r="K408" s="540"/>
      <c r="L408" s="540"/>
      <c r="M408" s="540"/>
      <c r="N408" s="540"/>
      <c r="O408" s="540"/>
      <c r="P408" s="540"/>
      <c r="Q408" s="540"/>
      <c r="R408" s="540"/>
      <c r="S408" s="540"/>
      <c r="T408" s="540"/>
      <c r="U408" s="540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"/>
      <c r="AH408" s="1"/>
      <c r="AI408" s="1"/>
      <c r="AJ408" s="1"/>
      <c r="AK408" s="1"/>
    </row>
    <row r="409" spans="1:37" ht="15.75" customHeight="1">
      <c r="A409" s="540"/>
      <c r="B409" s="540"/>
      <c r="C409" s="540"/>
      <c r="D409" s="540"/>
      <c r="E409" s="540"/>
      <c r="F409" s="540"/>
      <c r="G409" s="540"/>
      <c r="H409" s="540"/>
      <c r="I409" s="540"/>
      <c r="J409" s="540"/>
      <c r="K409" s="540"/>
      <c r="L409" s="540"/>
      <c r="M409" s="540"/>
      <c r="N409" s="540"/>
      <c r="O409" s="540"/>
      <c r="P409" s="540"/>
      <c r="Q409" s="540"/>
      <c r="R409" s="540"/>
      <c r="S409" s="540"/>
      <c r="T409" s="540"/>
      <c r="U409" s="540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"/>
      <c r="AH409" s="1"/>
      <c r="AI409" s="1"/>
      <c r="AJ409" s="1"/>
      <c r="AK409" s="1"/>
    </row>
    <row r="410" spans="1:37" ht="15.75" customHeight="1">
      <c r="A410" s="540"/>
      <c r="B410" s="540"/>
      <c r="C410" s="540"/>
      <c r="D410" s="540"/>
      <c r="E410" s="540"/>
      <c r="F410" s="540"/>
      <c r="G410" s="540"/>
      <c r="H410" s="540"/>
      <c r="I410" s="540"/>
      <c r="J410" s="540"/>
      <c r="K410" s="540"/>
      <c r="L410" s="540"/>
      <c r="M410" s="540"/>
      <c r="N410" s="540"/>
      <c r="O410" s="540"/>
      <c r="P410" s="540"/>
      <c r="Q410" s="540"/>
      <c r="R410" s="540"/>
      <c r="S410" s="540"/>
      <c r="T410" s="540"/>
      <c r="U410" s="540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"/>
      <c r="AH410" s="1"/>
      <c r="AI410" s="1"/>
      <c r="AJ410" s="1"/>
      <c r="AK410" s="1"/>
    </row>
    <row r="411" spans="1:37" ht="15.75" customHeight="1">
      <c r="A411" s="540"/>
      <c r="B411" s="540"/>
      <c r="C411" s="669"/>
      <c r="D411" s="528"/>
      <c r="E411" s="528"/>
      <c r="F411" s="528"/>
      <c r="G411" s="528"/>
      <c r="H411" s="528"/>
      <c r="I411" s="528"/>
      <c r="J411" s="528"/>
      <c r="K411" s="528"/>
      <c r="L411" s="528"/>
      <c r="M411" s="528"/>
      <c r="N411" s="528"/>
      <c r="O411" s="528"/>
      <c r="P411" s="528"/>
      <c r="Q411" s="540"/>
      <c r="R411" s="540"/>
      <c r="S411" s="540"/>
      <c r="T411" s="540"/>
      <c r="U411" s="540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"/>
      <c r="AH411" s="1"/>
      <c r="AI411" s="1"/>
      <c r="AJ411" s="1"/>
      <c r="AK411" s="1"/>
    </row>
    <row r="412" spans="1:37" ht="15.75" customHeight="1">
      <c r="A412" s="540"/>
      <c r="B412" s="540"/>
      <c r="C412" s="668"/>
      <c r="D412" s="668"/>
      <c r="E412" s="668"/>
      <c r="F412" s="668"/>
      <c r="G412" s="668"/>
      <c r="H412" s="668"/>
      <c r="I412" s="668"/>
      <c r="J412" s="668"/>
      <c r="K412" s="668"/>
      <c r="L412" s="668"/>
      <c r="M412" s="668"/>
      <c r="N412" s="668"/>
      <c r="O412" s="668"/>
      <c r="P412" s="668"/>
      <c r="Q412" s="668"/>
      <c r="R412" s="668"/>
      <c r="S412" s="540"/>
      <c r="T412" s="540"/>
      <c r="U412" s="540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"/>
      <c r="AH412" s="1"/>
      <c r="AI412" s="1"/>
      <c r="AJ412" s="1"/>
      <c r="AK412" s="1"/>
    </row>
    <row r="413" spans="1:37" ht="15.75" customHeight="1">
      <c r="A413" s="540"/>
      <c r="B413" s="540"/>
      <c r="C413" s="669"/>
      <c r="D413" s="528"/>
      <c r="E413" s="676"/>
      <c r="F413" s="676"/>
      <c r="G413" s="676"/>
      <c r="H413" s="676"/>
      <c r="I413" s="676"/>
      <c r="J413" s="676"/>
      <c r="K413" s="676"/>
      <c r="L413" s="676"/>
      <c r="M413" s="676"/>
      <c r="N413" s="676"/>
      <c r="O413" s="676"/>
      <c r="P413" s="676"/>
      <c r="Q413" s="676"/>
      <c r="R413" s="676"/>
      <c r="S413" s="540"/>
      <c r="T413" s="540"/>
      <c r="U413" s="540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"/>
      <c r="AH413" s="1"/>
      <c r="AI413" s="1"/>
      <c r="AJ413" s="1"/>
      <c r="AK413" s="1"/>
    </row>
    <row r="414" spans="1:37" ht="15.75" customHeight="1">
      <c r="A414" s="540"/>
      <c r="B414" s="540"/>
      <c r="C414" s="669"/>
      <c r="D414" s="528"/>
      <c r="E414" s="676"/>
      <c r="F414" s="676"/>
      <c r="G414" s="676"/>
      <c r="H414" s="676"/>
      <c r="I414" s="676"/>
      <c r="J414" s="676"/>
      <c r="K414" s="676"/>
      <c r="L414" s="676"/>
      <c r="M414" s="676"/>
      <c r="N414" s="676"/>
      <c r="O414" s="676"/>
      <c r="P414" s="676"/>
      <c r="Q414" s="676"/>
      <c r="R414" s="676"/>
      <c r="S414" s="540"/>
      <c r="T414" s="540"/>
      <c r="U414" s="540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"/>
      <c r="AH414" s="1"/>
      <c r="AI414" s="1"/>
      <c r="AJ414" s="1"/>
      <c r="AK414" s="1"/>
    </row>
    <row r="415" spans="1:37" ht="15.75" customHeight="1">
      <c r="A415" s="540"/>
      <c r="B415" s="540"/>
      <c r="C415" s="677"/>
      <c r="D415" s="528"/>
      <c r="E415" s="676"/>
      <c r="F415" s="676"/>
      <c r="G415" s="676"/>
      <c r="H415" s="676"/>
      <c r="I415" s="676"/>
      <c r="J415" s="676"/>
      <c r="K415" s="676"/>
      <c r="L415" s="676"/>
      <c r="M415" s="676"/>
      <c r="N415" s="676"/>
      <c r="O415" s="676"/>
      <c r="P415" s="676"/>
      <c r="Q415" s="676"/>
      <c r="R415" s="676"/>
      <c r="S415" s="540"/>
      <c r="T415" s="540"/>
      <c r="U415" s="540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"/>
      <c r="AH415" s="1"/>
      <c r="AI415" s="1"/>
      <c r="AJ415" s="1"/>
      <c r="AK415" s="1"/>
    </row>
    <row r="416" spans="1:37" ht="15.75" customHeight="1">
      <c r="A416" s="540"/>
      <c r="B416" s="540"/>
      <c r="C416" s="678"/>
      <c r="D416" s="528"/>
      <c r="E416" s="676"/>
      <c r="F416" s="676"/>
      <c r="G416" s="676"/>
      <c r="H416" s="676"/>
      <c r="I416" s="676"/>
      <c r="J416" s="676"/>
      <c r="K416" s="676"/>
      <c r="L416" s="676"/>
      <c r="M416" s="676"/>
      <c r="N416" s="676"/>
      <c r="O416" s="676"/>
      <c r="P416" s="676"/>
      <c r="Q416" s="676"/>
      <c r="R416" s="676"/>
      <c r="S416" s="540"/>
      <c r="T416" s="540"/>
      <c r="U416" s="540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"/>
      <c r="AH416" s="1"/>
      <c r="AI416" s="1"/>
      <c r="AJ416" s="1"/>
      <c r="AK416" s="1"/>
    </row>
    <row r="417" spans="1:37" ht="15.75" customHeight="1">
      <c r="A417" s="540"/>
      <c r="B417" s="540"/>
      <c r="C417" s="677"/>
      <c r="D417" s="528"/>
      <c r="E417" s="676"/>
      <c r="F417" s="676"/>
      <c r="G417" s="676"/>
      <c r="H417" s="676"/>
      <c r="I417" s="676"/>
      <c r="J417" s="676"/>
      <c r="K417" s="676"/>
      <c r="L417" s="676"/>
      <c r="M417" s="676"/>
      <c r="N417" s="676"/>
      <c r="O417" s="676"/>
      <c r="P417" s="676"/>
      <c r="Q417" s="676"/>
      <c r="R417" s="676"/>
      <c r="S417" s="540"/>
      <c r="T417" s="540"/>
      <c r="U417" s="540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"/>
      <c r="AH417" s="1"/>
      <c r="AI417" s="1"/>
      <c r="AJ417" s="1"/>
      <c r="AK417" s="1"/>
    </row>
    <row r="418" spans="1:37" ht="15.75" customHeight="1">
      <c r="A418" s="540"/>
      <c r="B418" s="540"/>
      <c r="C418" s="677"/>
      <c r="D418" s="528"/>
      <c r="E418" s="676"/>
      <c r="F418" s="676"/>
      <c r="G418" s="676"/>
      <c r="H418" s="676"/>
      <c r="I418" s="676"/>
      <c r="J418" s="676"/>
      <c r="K418" s="676"/>
      <c r="L418" s="676"/>
      <c r="M418" s="676"/>
      <c r="N418" s="676"/>
      <c r="O418" s="676"/>
      <c r="P418" s="676"/>
      <c r="Q418" s="676"/>
      <c r="R418" s="676"/>
      <c r="S418" s="540"/>
      <c r="T418" s="540"/>
      <c r="U418" s="540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"/>
      <c r="AH418" s="1"/>
      <c r="AI418" s="1"/>
      <c r="AJ418" s="1"/>
      <c r="AK418" s="1"/>
    </row>
    <row r="419" spans="1:37" ht="15.75" customHeight="1">
      <c r="A419" s="540"/>
      <c r="B419" s="540"/>
      <c r="C419" s="669"/>
      <c r="D419" s="528"/>
      <c r="E419" s="676"/>
      <c r="F419" s="676"/>
      <c r="G419" s="676"/>
      <c r="H419" s="676"/>
      <c r="I419" s="676"/>
      <c r="J419" s="676"/>
      <c r="K419" s="676"/>
      <c r="L419" s="676"/>
      <c r="M419" s="676"/>
      <c r="N419" s="676"/>
      <c r="O419" s="676"/>
      <c r="P419" s="676"/>
      <c r="Q419" s="676"/>
      <c r="R419" s="676"/>
      <c r="S419" s="540"/>
      <c r="T419" s="540"/>
      <c r="U419" s="540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"/>
      <c r="AH419" s="1"/>
      <c r="AI419" s="1"/>
      <c r="AJ419" s="1"/>
      <c r="AK419" s="1"/>
    </row>
    <row r="420" spans="1:37" ht="15.75" customHeight="1">
      <c r="A420" s="540"/>
      <c r="B420" s="540"/>
      <c r="C420" s="669"/>
      <c r="D420" s="528"/>
      <c r="E420" s="676"/>
      <c r="F420" s="676"/>
      <c r="G420" s="676"/>
      <c r="H420" s="676"/>
      <c r="I420" s="676"/>
      <c r="J420" s="676"/>
      <c r="K420" s="676"/>
      <c r="L420" s="676"/>
      <c r="M420" s="676"/>
      <c r="N420" s="676"/>
      <c r="O420" s="676"/>
      <c r="P420" s="676"/>
      <c r="Q420" s="676"/>
      <c r="R420" s="676"/>
      <c r="S420" s="540"/>
      <c r="T420" s="540"/>
      <c r="U420" s="540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"/>
      <c r="AH420" s="1"/>
      <c r="AI420" s="1"/>
      <c r="AJ420" s="1"/>
      <c r="AK420" s="1"/>
    </row>
    <row r="421" spans="1:37" ht="15.75" customHeight="1">
      <c r="A421" s="540"/>
      <c r="B421" s="540"/>
      <c r="C421" s="677"/>
      <c r="D421" s="528"/>
      <c r="E421" s="676"/>
      <c r="F421" s="676"/>
      <c r="G421" s="676"/>
      <c r="H421" s="676"/>
      <c r="I421" s="676"/>
      <c r="J421" s="676"/>
      <c r="K421" s="676"/>
      <c r="L421" s="676"/>
      <c r="M421" s="676"/>
      <c r="N421" s="676"/>
      <c r="O421" s="676"/>
      <c r="P421" s="676"/>
      <c r="Q421" s="676"/>
      <c r="R421" s="676"/>
      <c r="S421" s="540"/>
      <c r="T421" s="540"/>
      <c r="U421" s="540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"/>
      <c r="AH421" s="1"/>
      <c r="AI421" s="1"/>
      <c r="AJ421" s="1"/>
      <c r="AK421" s="1"/>
    </row>
    <row r="422" spans="1:37" ht="15.75" customHeight="1">
      <c r="A422" s="540"/>
      <c r="B422" s="540"/>
      <c r="C422" s="677"/>
      <c r="D422" s="528"/>
      <c r="E422" s="676"/>
      <c r="F422" s="676"/>
      <c r="G422" s="676"/>
      <c r="H422" s="676"/>
      <c r="I422" s="676"/>
      <c r="J422" s="676"/>
      <c r="K422" s="676"/>
      <c r="L422" s="676"/>
      <c r="M422" s="676"/>
      <c r="N422" s="676"/>
      <c r="O422" s="676"/>
      <c r="P422" s="676"/>
      <c r="Q422" s="676"/>
      <c r="R422" s="676"/>
      <c r="S422" s="540"/>
      <c r="T422" s="540"/>
      <c r="U422" s="540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"/>
      <c r="AH422" s="1"/>
      <c r="AI422" s="1"/>
      <c r="AJ422" s="1"/>
      <c r="AK422" s="1"/>
    </row>
    <row r="423" spans="1:37" ht="15.75" customHeight="1">
      <c r="A423" s="540"/>
      <c r="B423" s="540"/>
      <c r="C423" s="677"/>
      <c r="D423" s="528"/>
      <c r="E423" s="676"/>
      <c r="F423" s="676"/>
      <c r="G423" s="676"/>
      <c r="H423" s="676"/>
      <c r="I423" s="676"/>
      <c r="J423" s="676"/>
      <c r="K423" s="676"/>
      <c r="L423" s="676"/>
      <c r="M423" s="676"/>
      <c r="N423" s="676"/>
      <c r="O423" s="676"/>
      <c r="P423" s="676"/>
      <c r="Q423" s="676"/>
      <c r="R423" s="676"/>
      <c r="S423" s="540"/>
      <c r="T423" s="540"/>
      <c r="U423" s="540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"/>
      <c r="AH423" s="1"/>
      <c r="AI423" s="1"/>
      <c r="AJ423" s="1"/>
      <c r="AK423" s="1"/>
    </row>
    <row r="424" spans="1:37" ht="15.75" customHeight="1">
      <c r="A424" s="540"/>
      <c r="B424" s="540"/>
      <c r="C424" s="672"/>
      <c r="D424" s="679"/>
      <c r="E424" s="673"/>
      <c r="F424" s="673"/>
      <c r="G424" s="673"/>
      <c r="H424" s="673"/>
      <c r="I424" s="673"/>
      <c r="J424" s="673"/>
      <c r="K424" s="673"/>
      <c r="L424" s="673"/>
      <c r="M424" s="673"/>
      <c r="N424" s="673"/>
      <c r="O424" s="673"/>
      <c r="P424" s="673"/>
      <c r="Q424" s="673"/>
      <c r="R424" s="673"/>
      <c r="S424" s="540"/>
      <c r="T424" s="540"/>
      <c r="U424" s="540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"/>
      <c r="AH424" s="1"/>
      <c r="AI424" s="1"/>
      <c r="AJ424" s="1"/>
      <c r="AK424" s="1"/>
    </row>
    <row r="425" spans="1:37" ht="15.75" customHeight="1">
      <c r="A425" s="540"/>
      <c r="B425" s="540"/>
      <c r="C425" s="425"/>
      <c r="D425" s="425"/>
      <c r="E425" s="425"/>
      <c r="F425" s="425"/>
      <c r="G425" s="425"/>
      <c r="H425" s="425"/>
      <c r="I425" s="425"/>
      <c r="J425" s="528"/>
      <c r="K425" s="528"/>
      <c r="L425" s="528"/>
      <c r="M425" s="528"/>
      <c r="N425" s="528"/>
      <c r="O425" s="528"/>
      <c r="P425" s="528"/>
      <c r="Q425" s="540"/>
      <c r="R425" s="540"/>
      <c r="S425" s="540"/>
      <c r="T425" s="540"/>
      <c r="U425" s="540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"/>
      <c r="AH425" s="1"/>
      <c r="AI425" s="1"/>
      <c r="AJ425" s="1"/>
      <c r="AK425" s="1"/>
    </row>
    <row r="426" spans="1:37" ht="15.75" customHeight="1">
      <c r="A426" s="540"/>
      <c r="B426" s="540"/>
      <c r="C426" s="540"/>
      <c r="D426" s="540"/>
      <c r="E426" s="540"/>
      <c r="F426" s="540"/>
      <c r="G426" s="540"/>
      <c r="H426" s="540"/>
      <c r="I426" s="540"/>
      <c r="J426" s="540"/>
      <c r="K426" s="540"/>
      <c r="L426" s="540"/>
      <c r="M426" s="540"/>
      <c r="N426" s="540"/>
      <c r="O426" s="540"/>
      <c r="P426" s="540"/>
      <c r="Q426" s="540"/>
      <c r="R426" s="540"/>
      <c r="S426" s="540"/>
      <c r="T426" s="540"/>
      <c r="U426" s="540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"/>
      <c r="AH426" s="1"/>
      <c r="AI426" s="1"/>
      <c r="AJ426" s="1"/>
      <c r="AK426" s="1"/>
    </row>
    <row r="427" spans="1:37" ht="15.75" customHeight="1">
      <c r="A427" s="540"/>
      <c r="B427" s="540"/>
      <c r="C427" s="540"/>
      <c r="D427" s="540"/>
      <c r="E427" s="540"/>
      <c r="F427" s="540"/>
      <c r="G427" s="540"/>
      <c r="H427" s="540"/>
      <c r="I427" s="540"/>
      <c r="J427" s="540"/>
      <c r="K427" s="540"/>
      <c r="L427" s="540"/>
      <c r="M427" s="540"/>
      <c r="N427" s="540"/>
      <c r="O427" s="540"/>
      <c r="P427" s="540"/>
      <c r="Q427" s="540"/>
      <c r="R427" s="540"/>
      <c r="S427" s="540"/>
      <c r="T427" s="540"/>
      <c r="U427" s="540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"/>
      <c r="AH427" s="1"/>
      <c r="AI427" s="1"/>
      <c r="AJ427" s="1"/>
      <c r="AK427" s="1"/>
    </row>
    <row r="428" spans="1:37" ht="15.75" customHeight="1">
      <c r="A428" s="540"/>
      <c r="B428" s="540"/>
      <c r="C428" s="528"/>
      <c r="D428" s="528"/>
      <c r="E428" s="528"/>
      <c r="F428" s="528"/>
      <c r="G428" s="528"/>
      <c r="H428" s="528"/>
      <c r="I428" s="528"/>
      <c r="J428" s="528"/>
      <c r="K428" s="528"/>
      <c r="L428" s="528"/>
      <c r="M428" s="528"/>
      <c r="N428" s="528"/>
      <c r="O428" s="528"/>
      <c r="P428" s="528"/>
      <c r="Q428" s="540"/>
      <c r="R428" s="540"/>
      <c r="S428" s="540"/>
      <c r="T428" s="540"/>
      <c r="U428" s="540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"/>
      <c r="AH428" s="1"/>
      <c r="AI428" s="1"/>
      <c r="AJ428" s="1"/>
      <c r="AK428" s="1"/>
    </row>
    <row r="429" spans="1:37" ht="15.75" customHeight="1">
      <c r="A429" s="540"/>
      <c r="B429" s="540"/>
      <c r="C429" s="668"/>
      <c r="D429" s="668"/>
      <c r="E429" s="668"/>
      <c r="F429" s="668"/>
      <c r="G429" s="668"/>
      <c r="H429" s="668"/>
      <c r="I429" s="668"/>
      <c r="J429" s="668"/>
      <c r="K429" s="668"/>
      <c r="L429" s="668"/>
      <c r="M429" s="668"/>
      <c r="N429" s="668"/>
      <c r="O429" s="668"/>
      <c r="P429" s="668"/>
      <c r="Q429" s="668"/>
      <c r="R429" s="668"/>
      <c r="S429" s="540"/>
      <c r="T429" s="540"/>
      <c r="U429" s="540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"/>
      <c r="AH429" s="1"/>
      <c r="AI429" s="1"/>
      <c r="AJ429" s="1"/>
      <c r="AK429" s="1"/>
    </row>
    <row r="430" spans="1:37" ht="15.75" customHeight="1">
      <c r="A430" s="540"/>
      <c r="B430" s="540"/>
      <c r="C430" s="669"/>
      <c r="D430" s="528"/>
      <c r="E430" s="680"/>
      <c r="F430" s="680"/>
      <c r="G430" s="680"/>
      <c r="H430" s="680"/>
      <c r="I430" s="680"/>
      <c r="J430" s="680"/>
      <c r="K430" s="680"/>
      <c r="L430" s="680"/>
      <c r="M430" s="680"/>
      <c r="N430" s="680"/>
      <c r="O430" s="680"/>
      <c r="P430" s="680"/>
      <c r="Q430" s="680"/>
      <c r="R430" s="680"/>
      <c r="S430" s="540"/>
      <c r="T430" s="540"/>
      <c r="U430" s="540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"/>
      <c r="AH430" s="1"/>
      <c r="AI430" s="1"/>
      <c r="AJ430" s="1"/>
      <c r="AK430" s="1"/>
    </row>
    <row r="431" spans="1:37" ht="15.75" customHeight="1">
      <c r="A431" s="540"/>
      <c r="B431" s="540"/>
      <c r="C431" s="669"/>
      <c r="D431" s="528"/>
      <c r="E431" s="680"/>
      <c r="F431" s="680"/>
      <c r="G431" s="680"/>
      <c r="H431" s="680"/>
      <c r="I431" s="680"/>
      <c r="J431" s="680"/>
      <c r="K431" s="680"/>
      <c r="L431" s="680"/>
      <c r="M431" s="680"/>
      <c r="N431" s="680"/>
      <c r="O431" s="680"/>
      <c r="P431" s="680"/>
      <c r="Q431" s="680"/>
      <c r="R431" s="680"/>
      <c r="S431" s="540"/>
      <c r="T431" s="540"/>
      <c r="U431" s="540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"/>
      <c r="AH431" s="1"/>
      <c r="AI431" s="1"/>
      <c r="AJ431" s="1"/>
      <c r="AK431" s="1"/>
    </row>
    <row r="432" spans="1:37" ht="15.75" customHeight="1">
      <c r="A432" s="540"/>
      <c r="B432" s="540"/>
      <c r="C432" s="678"/>
      <c r="D432" s="528"/>
      <c r="E432" s="680"/>
      <c r="F432" s="680"/>
      <c r="G432" s="680"/>
      <c r="H432" s="680"/>
      <c r="I432" s="680"/>
      <c r="J432" s="680"/>
      <c r="K432" s="680"/>
      <c r="L432" s="680"/>
      <c r="M432" s="680"/>
      <c r="N432" s="680"/>
      <c r="O432" s="680"/>
      <c r="P432" s="680"/>
      <c r="Q432" s="680"/>
      <c r="R432" s="680"/>
      <c r="S432" s="540"/>
      <c r="T432" s="540"/>
      <c r="U432" s="540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"/>
      <c r="AH432" s="1"/>
      <c r="AI432" s="1"/>
      <c r="AJ432" s="1"/>
      <c r="AK432" s="1"/>
    </row>
    <row r="433" spans="1:37" ht="15.75" customHeight="1">
      <c r="A433" s="540"/>
      <c r="B433" s="540"/>
      <c r="C433" s="678"/>
      <c r="D433" s="528"/>
      <c r="E433" s="680"/>
      <c r="F433" s="680"/>
      <c r="G433" s="680"/>
      <c r="H433" s="680"/>
      <c r="I433" s="680"/>
      <c r="J433" s="680"/>
      <c r="K433" s="680"/>
      <c r="L433" s="680"/>
      <c r="M433" s="680"/>
      <c r="N433" s="680"/>
      <c r="O433" s="680"/>
      <c r="P433" s="680"/>
      <c r="Q433" s="680"/>
      <c r="R433" s="680"/>
      <c r="S433" s="540"/>
      <c r="T433" s="540"/>
      <c r="U433" s="540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"/>
      <c r="AH433" s="1"/>
      <c r="AI433" s="1"/>
      <c r="AJ433" s="1"/>
      <c r="AK433" s="1"/>
    </row>
    <row r="434" spans="1:37" ht="15.75" customHeight="1">
      <c r="A434" s="540"/>
      <c r="B434" s="540"/>
      <c r="C434" s="677"/>
      <c r="D434" s="528"/>
      <c r="E434" s="680"/>
      <c r="F434" s="680"/>
      <c r="G434" s="680"/>
      <c r="H434" s="680"/>
      <c r="I434" s="680"/>
      <c r="J434" s="680"/>
      <c r="K434" s="680"/>
      <c r="L434" s="680"/>
      <c r="M434" s="680"/>
      <c r="N434" s="680"/>
      <c r="O434" s="680"/>
      <c r="P434" s="680"/>
      <c r="Q434" s="680"/>
      <c r="R434" s="680"/>
      <c r="S434" s="540"/>
      <c r="T434" s="540"/>
      <c r="U434" s="540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"/>
      <c r="AH434" s="1"/>
      <c r="AI434" s="1"/>
      <c r="AJ434" s="1"/>
      <c r="AK434" s="1"/>
    </row>
    <row r="435" spans="1:37" ht="15.75" customHeight="1">
      <c r="A435" s="540"/>
      <c r="B435" s="540"/>
      <c r="C435" s="677"/>
      <c r="D435" s="528"/>
      <c r="E435" s="680"/>
      <c r="F435" s="680"/>
      <c r="G435" s="680"/>
      <c r="H435" s="680"/>
      <c r="I435" s="680"/>
      <c r="J435" s="680"/>
      <c r="K435" s="680"/>
      <c r="L435" s="680"/>
      <c r="M435" s="680"/>
      <c r="N435" s="680"/>
      <c r="O435" s="680"/>
      <c r="P435" s="680"/>
      <c r="Q435" s="680"/>
      <c r="R435" s="680"/>
      <c r="S435" s="540"/>
      <c r="T435" s="540"/>
      <c r="U435" s="540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"/>
      <c r="AH435" s="1"/>
      <c r="AI435" s="1"/>
      <c r="AJ435" s="1"/>
      <c r="AK435" s="1"/>
    </row>
    <row r="436" spans="1:37" ht="15.75" customHeight="1">
      <c r="A436" s="540"/>
      <c r="B436" s="540"/>
      <c r="C436" s="669"/>
      <c r="D436" s="528"/>
      <c r="E436" s="680"/>
      <c r="F436" s="680"/>
      <c r="G436" s="680"/>
      <c r="H436" s="680"/>
      <c r="I436" s="680"/>
      <c r="J436" s="680"/>
      <c r="K436" s="680"/>
      <c r="L436" s="680"/>
      <c r="M436" s="680"/>
      <c r="N436" s="680"/>
      <c r="O436" s="680"/>
      <c r="P436" s="680"/>
      <c r="Q436" s="680"/>
      <c r="R436" s="680"/>
      <c r="S436" s="540"/>
      <c r="T436" s="540"/>
      <c r="U436" s="540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"/>
      <c r="AH436" s="1"/>
      <c r="AI436" s="1"/>
      <c r="AJ436" s="1"/>
      <c r="AK436" s="1"/>
    </row>
    <row r="437" spans="1:37" ht="15.75" customHeight="1">
      <c r="A437" s="540"/>
      <c r="B437" s="540"/>
      <c r="C437" s="669"/>
      <c r="D437" s="528"/>
      <c r="E437" s="680"/>
      <c r="F437" s="680"/>
      <c r="G437" s="680"/>
      <c r="H437" s="680"/>
      <c r="I437" s="680"/>
      <c r="J437" s="680"/>
      <c r="K437" s="680"/>
      <c r="L437" s="680"/>
      <c r="M437" s="680"/>
      <c r="N437" s="680"/>
      <c r="O437" s="680"/>
      <c r="P437" s="680"/>
      <c r="Q437" s="680"/>
      <c r="R437" s="680"/>
      <c r="S437" s="540"/>
      <c r="T437" s="540"/>
      <c r="U437" s="540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"/>
      <c r="AH437" s="1"/>
      <c r="AI437" s="1"/>
      <c r="AJ437" s="1"/>
      <c r="AK437" s="1"/>
    </row>
    <row r="438" spans="1:37" ht="15.75" customHeight="1">
      <c r="A438" s="540"/>
      <c r="B438" s="540"/>
      <c r="C438" s="677"/>
      <c r="D438" s="528"/>
      <c r="E438" s="680"/>
      <c r="F438" s="680"/>
      <c r="G438" s="680"/>
      <c r="H438" s="680"/>
      <c r="I438" s="680"/>
      <c r="J438" s="680"/>
      <c r="K438" s="680"/>
      <c r="L438" s="680"/>
      <c r="M438" s="680"/>
      <c r="N438" s="680"/>
      <c r="O438" s="680"/>
      <c r="P438" s="680"/>
      <c r="Q438" s="680"/>
      <c r="R438" s="680"/>
      <c r="S438" s="540"/>
      <c r="T438" s="540"/>
      <c r="U438" s="540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"/>
      <c r="AH438" s="1"/>
      <c r="AI438" s="1"/>
      <c r="AJ438" s="1"/>
      <c r="AK438" s="1"/>
    </row>
    <row r="439" spans="1:37" ht="15.75" customHeight="1">
      <c r="A439" s="540"/>
      <c r="B439" s="540"/>
      <c r="C439" s="677"/>
      <c r="D439" s="528"/>
      <c r="E439" s="680"/>
      <c r="F439" s="680"/>
      <c r="G439" s="680"/>
      <c r="H439" s="680"/>
      <c r="I439" s="680"/>
      <c r="J439" s="680"/>
      <c r="K439" s="680"/>
      <c r="L439" s="680"/>
      <c r="M439" s="680"/>
      <c r="N439" s="680"/>
      <c r="O439" s="680"/>
      <c r="P439" s="680"/>
      <c r="Q439" s="680"/>
      <c r="R439" s="680"/>
      <c r="S439" s="540"/>
      <c r="T439" s="540"/>
      <c r="U439" s="540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"/>
      <c r="AH439" s="1"/>
      <c r="AI439" s="1"/>
      <c r="AJ439" s="1"/>
      <c r="AK439" s="1"/>
    </row>
    <row r="440" spans="1:37" ht="15.75" customHeight="1">
      <c r="A440" s="540"/>
      <c r="B440" s="540"/>
      <c r="C440" s="677"/>
      <c r="D440" s="528"/>
      <c r="E440" s="680"/>
      <c r="F440" s="680"/>
      <c r="G440" s="680"/>
      <c r="H440" s="680"/>
      <c r="I440" s="680"/>
      <c r="J440" s="680"/>
      <c r="K440" s="680"/>
      <c r="L440" s="680"/>
      <c r="M440" s="680"/>
      <c r="N440" s="680"/>
      <c r="O440" s="680"/>
      <c r="P440" s="680"/>
      <c r="Q440" s="680"/>
      <c r="R440" s="680"/>
      <c r="S440" s="540"/>
      <c r="T440" s="540"/>
      <c r="U440" s="540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"/>
      <c r="AH440" s="1"/>
      <c r="AI440" s="1"/>
      <c r="AJ440" s="1"/>
      <c r="AK440" s="1"/>
    </row>
    <row r="441" spans="1:37" ht="15.75" customHeight="1">
      <c r="A441" s="540"/>
      <c r="B441" s="540"/>
      <c r="C441" s="540"/>
      <c r="D441" s="540"/>
      <c r="E441" s="540"/>
      <c r="F441" s="540"/>
      <c r="G441" s="540"/>
      <c r="H441" s="540"/>
      <c r="I441" s="540"/>
      <c r="J441" s="540"/>
      <c r="K441" s="540"/>
      <c r="L441" s="540"/>
      <c r="M441" s="540"/>
      <c r="N441" s="540"/>
      <c r="O441" s="540"/>
      <c r="P441" s="540"/>
      <c r="Q441" s="540"/>
      <c r="R441" s="540"/>
      <c r="S441" s="540"/>
      <c r="T441" s="540"/>
      <c r="U441" s="540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"/>
      <c r="AH441" s="1"/>
      <c r="AI441" s="1"/>
      <c r="AJ441" s="1"/>
      <c r="AK441" s="1"/>
    </row>
    <row r="442" spans="1:37" ht="15.75" customHeight="1">
      <c r="A442" s="540"/>
      <c r="B442" s="540"/>
      <c r="C442" s="540"/>
      <c r="D442" s="540"/>
      <c r="E442" s="540"/>
      <c r="F442" s="540"/>
      <c r="G442" s="540"/>
      <c r="H442" s="540"/>
      <c r="I442" s="540"/>
      <c r="J442" s="540"/>
      <c r="K442" s="540"/>
      <c r="L442" s="540"/>
      <c r="M442" s="540"/>
      <c r="N442" s="540"/>
      <c r="O442" s="540"/>
      <c r="P442" s="540"/>
      <c r="Q442" s="540"/>
      <c r="R442" s="540"/>
      <c r="S442" s="540"/>
      <c r="T442" s="540"/>
      <c r="U442" s="540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"/>
      <c r="AH442" s="1"/>
      <c r="AI442" s="1"/>
      <c r="AJ442" s="1"/>
      <c r="AK442" s="1"/>
    </row>
    <row r="443" spans="1:37" ht="15.75" customHeight="1">
      <c r="A443" s="540"/>
      <c r="B443" s="540"/>
      <c r="C443" s="540"/>
      <c r="D443" s="540"/>
      <c r="E443" s="540"/>
      <c r="F443" s="540"/>
      <c r="G443" s="540"/>
      <c r="H443" s="540"/>
      <c r="I443" s="540"/>
      <c r="J443" s="540"/>
      <c r="K443" s="540"/>
      <c r="L443" s="540"/>
      <c r="M443" s="540"/>
      <c r="N443" s="540"/>
      <c r="O443" s="540"/>
      <c r="P443" s="540"/>
      <c r="Q443" s="540"/>
      <c r="R443" s="540"/>
      <c r="S443" s="540"/>
      <c r="T443" s="540"/>
      <c r="U443" s="540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"/>
      <c r="AH443" s="1"/>
      <c r="AI443" s="1"/>
      <c r="AJ443" s="1"/>
      <c r="AK443" s="1"/>
    </row>
    <row r="444" spans="1:37" ht="15.75" customHeight="1">
      <c r="A444" s="540"/>
      <c r="B444" s="540"/>
      <c r="C444" s="540"/>
      <c r="D444" s="540"/>
      <c r="E444" s="540"/>
      <c r="F444" s="540"/>
      <c r="G444" s="540"/>
      <c r="H444" s="540"/>
      <c r="I444" s="540"/>
      <c r="J444" s="540"/>
      <c r="K444" s="540"/>
      <c r="L444" s="540"/>
      <c r="M444" s="540"/>
      <c r="N444" s="540"/>
      <c r="O444" s="540"/>
      <c r="P444" s="540"/>
      <c r="Q444" s="540"/>
      <c r="R444" s="540"/>
      <c r="S444" s="540"/>
      <c r="T444" s="540"/>
      <c r="U444" s="540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"/>
      <c r="AH444" s="1"/>
      <c r="AI444" s="1"/>
      <c r="AJ444" s="1"/>
      <c r="AK444" s="1"/>
    </row>
    <row r="445" spans="1:37" ht="15.75" customHeight="1">
      <c r="A445" s="540"/>
      <c r="B445" s="540"/>
      <c r="C445" s="540"/>
      <c r="D445" s="540"/>
      <c r="E445" s="540"/>
      <c r="F445" s="540"/>
      <c r="G445" s="540"/>
      <c r="H445" s="540"/>
      <c r="I445" s="540"/>
      <c r="J445" s="540"/>
      <c r="K445" s="540"/>
      <c r="L445" s="540"/>
      <c r="M445" s="540"/>
      <c r="N445" s="540"/>
      <c r="O445" s="540"/>
      <c r="P445" s="540"/>
      <c r="Q445" s="540"/>
      <c r="R445" s="540"/>
      <c r="S445" s="540"/>
      <c r="T445" s="540"/>
      <c r="U445" s="540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"/>
      <c r="AH445" s="1"/>
      <c r="AI445" s="1"/>
      <c r="AJ445" s="1"/>
      <c r="AK445" s="1"/>
    </row>
    <row r="446" spans="1:37" ht="15.75" customHeight="1">
      <c r="A446" s="540"/>
      <c r="B446" s="540"/>
      <c r="C446" s="540"/>
      <c r="D446" s="540"/>
      <c r="E446" s="540"/>
      <c r="F446" s="540"/>
      <c r="G446" s="540"/>
      <c r="H446" s="540"/>
      <c r="I446" s="540"/>
      <c r="J446" s="540"/>
      <c r="K446" s="540"/>
      <c r="L446" s="540"/>
      <c r="M446" s="540"/>
      <c r="N446" s="540"/>
      <c r="O446" s="540"/>
      <c r="P446" s="540"/>
      <c r="Q446" s="540"/>
      <c r="R446" s="540"/>
      <c r="S446" s="540"/>
      <c r="T446" s="540"/>
      <c r="U446" s="540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"/>
      <c r="AH446" s="1"/>
      <c r="AI446" s="1"/>
      <c r="AJ446" s="1"/>
      <c r="AK446" s="1"/>
    </row>
    <row r="447" spans="1:37" ht="15.75" customHeight="1">
      <c r="A447" s="540"/>
      <c r="B447" s="540"/>
      <c r="C447" s="540"/>
      <c r="D447" s="540"/>
      <c r="E447" s="540"/>
      <c r="F447" s="540"/>
      <c r="G447" s="540"/>
      <c r="H447" s="540"/>
      <c r="I447" s="540"/>
      <c r="J447" s="540"/>
      <c r="K447" s="540"/>
      <c r="L447" s="540"/>
      <c r="M447" s="540"/>
      <c r="N447" s="540"/>
      <c r="O447" s="540"/>
      <c r="P447" s="540"/>
      <c r="Q447" s="540"/>
      <c r="R447" s="540"/>
      <c r="S447" s="540"/>
      <c r="T447" s="540"/>
      <c r="U447" s="540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"/>
      <c r="AH447" s="1"/>
      <c r="AI447" s="1"/>
      <c r="AJ447" s="1"/>
      <c r="AK447" s="1"/>
    </row>
    <row r="448" spans="1:37" ht="15.75" customHeight="1">
      <c r="A448" s="540"/>
      <c r="B448" s="540"/>
      <c r="C448" s="540"/>
      <c r="D448" s="540"/>
      <c r="E448" s="540"/>
      <c r="F448" s="540"/>
      <c r="G448" s="540"/>
      <c r="H448" s="540"/>
      <c r="I448" s="540"/>
      <c r="J448" s="540"/>
      <c r="K448" s="540"/>
      <c r="L448" s="540"/>
      <c r="M448" s="540"/>
      <c r="N448" s="540"/>
      <c r="O448" s="540"/>
      <c r="P448" s="540"/>
      <c r="Q448" s="540"/>
      <c r="R448" s="540"/>
      <c r="S448" s="540"/>
      <c r="T448" s="540"/>
      <c r="U448" s="540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"/>
      <c r="AH448" s="1"/>
      <c r="AI448" s="1"/>
      <c r="AJ448" s="1"/>
      <c r="AK448" s="1"/>
    </row>
    <row r="449" spans="1:37" ht="15.75" customHeight="1">
      <c r="A449" s="540"/>
      <c r="B449" s="540"/>
      <c r="C449" s="540"/>
      <c r="D449" s="540"/>
      <c r="E449" s="540"/>
      <c r="F449" s="540"/>
      <c r="G449" s="540"/>
      <c r="H449" s="540"/>
      <c r="I449" s="540"/>
      <c r="J449" s="540"/>
      <c r="K449" s="540"/>
      <c r="L449" s="540"/>
      <c r="M449" s="540"/>
      <c r="N449" s="540"/>
      <c r="O449" s="540"/>
      <c r="P449" s="540"/>
      <c r="Q449" s="540"/>
      <c r="R449" s="540"/>
      <c r="S449" s="540"/>
      <c r="T449" s="540"/>
      <c r="U449" s="540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"/>
      <c r="AH449" s="1"/>
      <c r="AI449" s="1"/>
      <c r="AJ449" s="1"/>
      <c r="AK449" s="1"/>
    </row>
    <row r="450" spans="1:37" ht="15.75" customHeight="1">
      <c r="A450" s="540"/>
      <c r="B450" s="540"/>
      <c r="C450" s="540"/>
      <c r="D450" s="540"/>
      <c r="E450" s="540"/>
      <c r="F450" s="540"/>
      <c r="G450" s="540"/>
      <c r="H450" s="540"/>
      <c r="I450" s="540"/>
      <c r="J450" s="540"/>
      <c r="K450" s="540"/>
      <c r="L450" s="540"/>
      <c r="M450" s="540"/>
      <c r="N450" s="540"/>
      <c r="O450" s="540"/>
      <c r="P450" s="540"/>
      <c r="Q450" s="540"/>
      <c r="R450" s="540"/>
      <c r="S450" s="540"/>
      <c r="T450" s="540"/>
      <c r="U450" s="540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"/>
      <c r="AH450" s="1"/>
      <c r="AI450" s="1"/>
      <c r="AJ450" s="1"/>
      <c r="AK450" s="1"/>
    </row>
    <row r="451" spans="1:37" ht="15.75" customHeight="1">
      <c r="A451" s="540"/>
      <c r="B451" s="540"/>
      <c r="C451" s="540"/>
      <c r="D451" s="540"/>
      <c r="E451" s="540"/>
      <c r="F451" s="540"/>
      <c r="G451" s="540"/>
      <c r="H451" s="540"/>
      <c r="I451" s="540"/>
      <c r="J451" s="540"/>
      <c r="K451" s="540"/>
      <c r="L451" s="540"/>
      <c r="M451" s="540"/>
      <c r="N451" s="540"/>
      <c r="O451" s="540"/>
      <c r="P451" s="540"/>
      <c r="Q451" s="540"/>
      <c r="R451" s="540"/>
      <c r="S451" s="540"/>
      <c r="T451" s="540"/>
      <c r="U451" s="540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"/>
      <c r="AH451" s="1"/>
      <c r="AI451" s="1"/>
      <c r="AJ451" s="1"/>
      <c r="AK451" s="1"/>
    </row>
    <row r="452" spans="1:37" ht="15.75" customHeight="1">
      <c r="A452" s="540"/>
      <c r="B452" s="540"/>
      <c r="C452" s="540"/>
      <c r="D452" s="540"/>
      <c r="E452" s="540"/>
      <c r="F452" s="540"/>
      <c r="G452" s="540"/>
      <c r="H452" s="540"/>
      <c r="I452" s="540"/>
      <c r="J452" s="540"/>
      <c r="K452" s="540"/>
      <c r="L452" s="540"/>
      <c r="M452" s="540"/>
      <c r="N452" s="540"/>
      <c r="O452" s="540"/>
      <c r="P452" s="540"/>
      <c r="Q452" s="540"/>
      <c r="R452" s="540"/>
      <c r="S452" s="540"/>
      <c r="T452" s="540"/>
      <c r="U452" s="540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"/>
      <c r="AH452" s="1"/>
      <c r="AI452" s="1"/>
      <c r="AJ452" s="1"/>
      <c r="AK452" s="1"/>
    </row>
    <row r="453" spans="1:37" ht="15.75" customHeight="1">
      <c r="A453" s="540"/>
      <c r="B453" s="540"/>
      <c r="C453" s="540"/>
      <c r="D453" s="540"/>
      <c r="E453" s="540"/>
      <c r="F453" s="540"/>
      <c r="G453" s="540"/>
      <c r="H453" s="540"/>
      <c r="I453" s="540"/>
      <c r="J453" s="540"/>
      <c r="K453" s="540"/>
      <c r="L453" s="540"/>
      <c r="M453" s="540"/>
      <c r="N453" s="540"/>
      <c r="O453" s="540"/>
      <c r="P453" s="540"/>
      <c r="Q453" s="540"/>
      <c r="R453" s="540"/>
      <c r="S453" s="540"/>
      <c r="T453" s="540"/>
      <c r="U453" s="540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"/>
      <c r="AH453" s="1"/>
      <c r="AI453" s="1"/>
      <c r="AJ453" s="1"/>
      <c r="AK453" s="1"/>
    </row>
    <row r="454" spans="1:37" ht="15.75" customHeight="1">
      <c r="A454" s="540"/>
      <c r="B454" s="540"/>
      <c r="C454" s="540"/>
      <c r="D454" s="540"/>
      <c r="E454" s="540"/>
      <c r="F454" s="540"/>
      <c r="G454" s="540"/>
      <c r="H454" s="540"/>
      <c r="I454" s="540"/>
      <c r="J454" s="540"/>
      <c r="K454" s="540"/>
      <c r="L454" s="540"/>
      <c r="M454" s="540"/>
      <c r="N454" s="540"/>
      <c r="O454" s="540"/>
      <c r="P454" s="540"/>
      <c r="Q454" s="540"/>
      <c r="R454" s="540"/>
      <c r="S454" s="540"/>
      <c r="T454" s="540"/>
      <c r="U454" s="540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"/>
      <c r="AH454" s="1"/>
      <c r="AI454" s="1"/>
      <c r="AJ454" s="1"/>
      <c r="AK454" s="1"/>
    </row>
    <row r="455" spans="1:37" ht="15.75" customHeight="1">
      <c r="A455" s="540"/>
      <c r="B455" s="540"/>
      <c r="C455" s="540"/>
      <c r="D455" s="540"/>
      <c r="E455" s="540"/>
      <c r="F455" s="540"/>
      <c r="G455" s="540"/>
      <c r="H455" s="540"/>
      <c r="I455" s="540"/>
      <c r="J455" s="540"/>
      <c r="K455" s="540"/>
      <c r="L455" s="540"/>
      <c r="M455" s="540"/>
      <c r="N455" s="540"/>
      <c r="O455" s="540"/>
      <c r="P455" s="540"/>
      <c r="Q455" s="540"/>
      <c r="R455" s="540"/>
      <c r="S455" s="540"/>
      <c r="T455" s="540"/>
      <c r="U455" s="540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"/>
      <c r="AH455" s="1"/>
      <c r="AI455" s="1"/>
      <c r="AJ455" s="1"/>
      <c r="AK455" s="1"/>
    </row>
    <row r="456" spans="1:37" ht="15.75" customHeight="1">
      <c r="A456" s="540"/>
      <c r="B456" s="540"/>
      <c r="C456" s="540"/>
      <c r="D456" s="540"/>
      <c r="E456" s="540"/>
      <c r="F456" s="540"/>
      <c r="G456" s="540"/>
      <c r="H456" s="540"/>
      <c r="I456" s="540"/>
      <c r="J456" s="540"/>
      <c r="K456" s="540"/>
      <c r="L456" s="540"/>
      <c r="M456" s="540"/>
      <c r="N456" s="540"/>
      <c r="O456" s="540"/>
      <c r="P456" s="540"/>
      <c r="Q456" s="540"/>
      <c r="R456" s="540"/>
      <c r="S456" s="540"/>
      <c r="T456" s="540"/>
      <c r="U456" s="540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"/>
      <c r="AH456" s="1"/>
      <c r="AI456" s="1"/>
      <c r="AJ456" s="1"/>
      <c r="AK456" s="1"/>
    </row>
    <row r="457" spans="1:37" ht="15.75" customHeight="1">
      <c r="A457" s="540"/>
      <c r="B457" s="540"/>
      <c r="C457" s="540"/>
      <c r="D457" s="540"/>
      <c r="E457" s="540"/>
      <c r="F457" s="540"/>
      <c r="G457" s="540"/>
      <c r="H457" s="540"/>
      <c r="I457" s="540"/>
      <c r="J457" s="540"/>
      <c r="K457" s="540"/>
      <c r="L457" s="540"/>
      <c r="M457" s="540"/>
      <c r="N457" s="540"/>
      <c r="O457" s="540"/>
      <c r="P457" s="540"/>
      <c r="Q457" s="540"/>
      <c r="R457" s="540"/>
      <c r="S457" s="540"/>
      <c r="T457" s="540"/>
      <c r="U457" s="540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"/>
      <c r="AH457" s="1"/>
      <c r="AI457" s="1"/>
      <c r="AJ457" s="1"/>
      <c r="AK457" s="1"/>
    </row>
    <row r="458" spans="1:37" ht="15.75" customHeight="1">
      <c r="A458" s="540"/>
      <c r="B458" s="540"/>
      <c r="C458" s="540"/>
      <c r="D458" s="540"/>
      <c r="E458" s="540"/>
      <c r="F458" s="540"/>
      <c r="G458" s="540"/>
      <c r="H458" s="540"/>
      <c r="I458" s="540"/>
      <c r="J458" s="540"/>
      <c r="K458" s="540"/>
      <c r="L458" s="540"/>
      <c r="M458" s="540"/>
      <c r="N458" s="540"/>
      <c r="O458" s="540"/>
      <c r="P458" s="540"/>
      <c r="Q458" s="540"/>
      <c r="R458" s="540"/>
      <c r="S458" s="540"/>
      <c r="T458" s="540"/>
      <c r="U458" s="540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"/>
      <c r="AH458" s="1"/>
      <c r="AI458" s="1"/>
      <c r="AJ458" s="1"/>
      <c r="AK458" s="1"/>
    </row>
    <row r="459" spans="1:37" ht="15.75" customHeight="1">
      <c r="A459" s="540"/>
      <c r="B459" s="540"/>
      <c r="C459" s="540"/>
      <c r="D459" s="540"/>
      <c r="E459" s="540"/>
      <c r="F459" s="540"/>
      <c r="G459" s="540"/>
      <c r="H459" s="540"/>
      <c r="I459" s="540"/>
      <c r="J459" s="540"/>
      <c r="K459" s="540"/>
      <c r="L459" s="540"/>
      <c r="M459" s="540"/>
      <c r="N459" s="540"/>
      <c r="O459" s="540"/>
      <c r="P459" s="540"/>
      <c r="Q459" s="540"/>
      <c r="R459" s="540"/>
      <c r="S459" s="540"/>
      <c r="T459" s="540"/>
      <c r="U459" s="540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"/>
      <c r="AH459" s="1"/>
      <c r="AI459" s="1"/>
      <c r="AJ459" s="1"/>
      <c r="AK459" s="1"/>
    </row>
    <row r="460" spans="1:37" ht="15.75" customHeight="1">
      <c r="A460" s="540"/>
      <c r="B460" s="540"/>
      <c r="C460" s="540"/>
      <c r="D460" s="540"/>
      <c r="E460" s="540"/>
      <c r="F460" s="540"/>
      <c r="G460" s="540"/>
      <c r="H460" s="540"/>
      <c r="I460" s="540"/>
      <c r="J460" s="540"/>
      <c r="K460" s="540"/>
      <c r="L460" s="540"/>
      <c r="M460" s="540"/>
      <c r="N460" s="540"/>
      <c r="O460" s="540"/>
      <c r="P460" s="540"/>
      <c r="Q460" s="540"/>
      <c r="R460" s="540"/>
      <c r="S460" s="540"/>
      <c r="T460" s="540"/>
      <c r="U460" s="540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"/>
      <c r="AH460" s="1"/>
      <c r="AI460" s="1"/>
      <c r="AJ460" s="1"/>
      <c r="AK460" s="1"/>
    </row>
    <row r="461" spans="1:37" ht="15.75" customHeight="1">
      <c r="A461" s="540"/>
      <c r="B461" s="540"/>
      <c r="C461" s="540"/>
      <c r="D461" s="540"/>
      <c r="E461" s="540"/>
      <c r="F461" s="540"/>
      <c r="G461" s="540"/>
      <c r="H461" s="540"/>
      <c r="I461" s="540"/>
      <c r="J461" s="540"/>
      <c r="K461" s="540"/>
      <c r="L461" s="540"/>
      <c r="M461" s="540"/>
      <c r="N461" s="540"/>
      <c r="O461" s="540"/>
      <c r="P461" s="540"/>
      <c r="Q461" s="540"/>
      <c r="R461" s="540"/>
      <c r="S461" s="540"/>
      <c r="T461" s="540"/>
      <c r="U461" s="540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"/>
      <c r="AH461" s="1"/>
      <c r="AI461" s="1"/>
      <c r="AJ461" s="1"/>
      <c r="AK461" s="1"/>
    </row>
    <row r="462" spans="1:37" ht="15.75" customHeight="1">
      <c r="A462" s="540"/>
      <c r="B462" s="540"/>
      <c r="C462" s="540"/>
      <c r="D462" s="540"/>
      <c r="E462" s="540"/>
      <c r="F462" s="540"/>
      <c r="G462" s="540"/>
      <c r="H462" s="540"/>
      <c r="I462" s="540"/>
      <c r="J462" s="540"/>
      <c r="K462" s="540"/>
      <c r="L462" s="540"/>
      <c r="M462" s="540"/>
      <c r="N462" s="540"/>
      <c r="O462" s="540"/>
      <c r="P462" s="540"/>
      <c r="Q462" s="540"/>
      <c r="R462" s="540"/>
      <c r="S462" s="540"/>
      <c r="T462" s="540"/>
      <c r="U462" s="540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"/>
      <c r="AH462" s="1"/>
      <c r="AI462" s="1"/>
      <c r="AJ462" s="1"/>
      <c r="AK462" s="1"/>
    </row>
    <row r="463" spans="1:37" ht="15.75" customHeight="1">
      <c r="A463" s="540"/>
      <c r="B463" s="540"/>
      <c r="C463" s="540"/>
      <c r="D463" s="540"/>
      <c r="E463" s="540"/>
      <c r="F463" s="540"/>
      <c r="G463" s="540"/>
      <c r="H463" s="540"/>
      <c r="I463" s="540"/>
      <c r="J463" s="540"/>
      <c r="K463" s="540"/>
      <c r="L463" s="540"/>
      <c r="M463" s="540"/>
      <c r="N463" s="540"/>
      <c r="O463" s="540"/>
      <c r="P463" s="540"/>
      <c r="Q463" s="540"/>
      <c r="R463" s="540"/>
      <c r="S463" s="540"/>
      <c r="T463" s="540"/>
      <c r="U463" s="540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"/>
      <c r="AH463" s="1"/>
      <c r="AI463" s="1"/>
      <c r="AJ463" s="1"/>
      <c r="AK463" s="1"/>
    </row>
    <row r="464" spans="1:37" ht="15.75" customHeight="1">
      <c r="A464" s="540"/>
      <c r="B464" s="540"/>
      <c r="C464" s="540"/>
      <c r="D464" s="540"/>
      <c r="E464" s="540"/>
      <c r="F464" s="540"/>
      <c r="G464" s="540"/>
      <c r="H464" s="540"/>
      <c r="I464" s="540"/>
      <c r="J464" s="540"/>
      <c r="K464" s="540"/>
      <c r="L464" s="540"/>
      <c r="M464" s="540"/>
      <c r="N464" s="540"/>
      <c r="O464" s="540"/>
      <c r="P464" s="540"/>
      <c r="Q464" s="540"/>
      <c r="R464" s="540"/>
      <c r="S464" s="540"/>
      <c r="T464" s="540"/>
      <c r="U464" s="540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"/>
      <c r="AH464" s="1"/>
      <c r="AI464" s="1"/>
      <c r="AJ464" s="1"/>
      <c r="AK464" s="1"/>
    </row>
    <row r="465" spans="1:37" ht="15.75" customHeight="1">
      <c r="A465" s="540"/>
      <c r="B465" s="540"/>
      <c r="C465" s="540"/>
      <c r="D465" s="540"/>
      <c r="E465" s="540"/>
      <c r="F465" s="540"/>
      <c r="G465" s="540"/>
      <c r="H465" s="540"/>
      <c r="I465" s="540"/>
      <c r="J465" s="540"/>
      <c r="K465" s="540"/>
      <c r="L465" s="540"/>
      <c r="M465" s="540"/>
      <c r="N465" s="540"/>
      <c r="O465" s="540"/>
      <c r="P465" s="540"/>
      <c r="Q465" s="540"/>
      <c r="R465" s="540"/>
      <c r="S465" s="540"/>
      <c r="T465" s="540"/>
      <c r="U465" s="540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"/>
      <c r="AH465" s="1"/>
      <c r="AI465" s="1"/>
      <c r="AJ465" s="1"/>
      <c r="AK465" s="1"/>
    </row>
    <row r="466" spans="1:37" ht="15.75" customHeight="1">
      <c r="A466" s="540"/>
      <c r="B466" s="540"/>
      <c r="C466" s="540"/>
      <c r="D466" s="540"/>
      <c r="E466" s="540"/>
      <c r="F466" s="540"/>
      <c r="G466" s="540"/>
      <c r="H466" s="540"/>
      <c r="I466" s="540"/>
      <c r="J466" s="540"/>
      <c r="K466" s="540"/>
      <c r="L466" s="540"/>
      <c r="M466" s="540"/>
      <c r="N466" s="540"/>
      <c r="O466" s="540"/>
      <c r="P466" s="540"/>
      <c r="Q466" s="540"/>
      <c r="R466" s="540"/>
      <c r="S466" s="540"/>
      <c r="T466" s="540"/>
      <c r="U466" s="540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"/>
      <c r="AH466" s="1"/>
      <c r="AI466" s="1"/>
      <c r="AJ466" s="1"/>
      <c r="AK466" s="1"/>
    </row>
    <row r="467" spans="1:37" ht="15.75" customHeight="1">
      <c r="A467" s="540"/>
      <c r="B467" s="540"/>
      <c r="C467" s="540"/>
      <c r="D467" s="540"/>
      <c r="E467" s="540"/>
      <c r="F467" s="540"/>
      <c r="G467" s="540"/>
      <c r="H467" s="540"/>
      <c r="I467" s="540"/>
      <c r="J467" s="540"/>
      <c r="K467" s="540"/>
      <c r="L467" s="540"/>
      <c r="M467" s="540"/>
      <c r="N467" s="540"/>
      <c r="O467" s="540"/>
      <c r="P467" s="540"/>
      <c r="Q467" s="540"/>
      <c r="R467" s="540"/>
      <c r="S467" s="540"/>
      <c r="T467" s="540"/>
      <c r="U467" s="540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"/>
      <c r="AH467" s="1"/>
      <c r="AI467" s="1"/>
      <c r="AJ467" s="1"/>
      <c r="AK467" s="1"/>
    </row>
    <row r="468" spans="1:37" ht="15.75" customHeight="1">
      <c r="A468" s="540"/>
      <c r="B468" s="540"/>
      <c r="C468" s="540"/>
      <c r="D468" s="540"/>
      <c r="E468" s="540"/>
      <c r="F468" s="540"/>
      <c r="G468" s="540"/>
      <c r="H468" s="540"/>
      <c r="I468" s="540"/>
      <c r="J468" s="540"/>
      <c r="K468" s="540"/>
      <c r="L468" s="540"/>
      <c r="M468" s="540"/>
      <c r="N468" s="540"/>
      <c r="O468" s="540"/>
      <c r="P468" s="540"/>
      <c r="Q468" s="540"/>
      <c r="R468" s="540"/>
      <c r="S468" s="540"/>
      <c r="T468" s="540"/>
      <c r="U468" s="540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"/>
      <c r="AH468" s="1"/>
      <c r="AI468" s="1"/>
      <c r="AJ468" s="1"/>
      <c r="AK468" s="1"/>
    </row>
    <row r="469" spans="1:37" ht="15.75" customHeight="1">
      <c r="A469" s="540"/>
      <c r="B469" s="540"/>
      <c r="C469" s="540"/>
      <c r="D469" s="540"/>
      <c r="E469" s="540"/>
      <c r="F469" s="540"/>
      <c r="G469" s="540"/>
      <c r="H469" s="540"/>
      <c r="I469" s="540"/>
      <c r="J469" s="540"/>
      <c r="K469" s="540"/>
      <c r="L469" s="540"/>
      <c r="M469" s="540"/>
      <c r="N469" s="540"/>
      <c r="O469" s="540"/>
      <c r="P469" s="540"/>
      <c r="Q469" s="540"/>
      <c r="R469" s="540"/>
      <c r="S469" s="540"/>
      <c r="T469" s="540"/>
      <c r="U469" s="540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"/>
      <c r="AH469" s="1"/>
      <c r="AI469" s="1"/>
      <c r="AJ469" s="1"/>
      <c r="AK469" s="1"/>
    </row>
    <row r="470" spans="1:37" ht="15.75" customHeight="1">
      <c r="A470" s="540"/>
      <c r="B470" s="540"/>
      <c r="C470" s="540"/>
      <c r="D470" s="540"/>
      <c r="E470" s="540"/>
      <c r="F470" s="540"/>
      <c r="G470" s="540"/>
      <c r="H470" s="540"/>
      <c r="I470" s="540"/>
      <c r="J470" s="540"/>
      <c r="K470" s="540"/>
      <c r="L470" s="540"/>
      <c r="M470" s="540"/>
      <c r="N470" s="540"/>
      <c r="O470" s="540"/>
      <c r="P470" s="540"/>
      <c r="Q470" s="540"/>
      <c r="R470" s="540"/>
      <c r="S470" s="540"/>
      <c r="T470" s="540"/>
      <c r="U470" s="540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"/>
      <c r="AH470" s="1"/>
      <c r="AI470" s="1"/>
      <c r="AJ470" s="1"/>
      <c r="AK470" s="1"/>
    </row>
    <row r="471" spans="1:37" ht="15.75" customHeight="1">
      <c r="A471" s="540"/>
      <c r="B471" s="540"/>
      <c r="C471" s="540"/>
      <c r="D471" s="540"/>
      <c r="E471" s="540"/>
      <c r="F471" s="540"/>
      <c r="G471" s="540"/>
      <c r="H471" s="540"/>
      <c r="I471" s="540"/>
      <c r="J471" s="540"/>
      <c r="K471" s="540"/>
      <c r="L471" s="540"/>
      <c r="M471" s="540"/>
      <c r="N471" s="540"/>
      <c r="O471" s="540"/>
      <c r="P471" s="540"/>
      <c r="Q471" s="540"/>
      <c r="R471" s="540"/>
      <c r="S471" s="540"/>
      <c r="T471" s="540"/>
      <c r="U471" s="540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"/>
      <c r="AH471" s="1"/>
      <c r="AI471" s="1"/>
      <c r="AJ471" s="1"/>
      <c r="AK471" s="1"/>
    </row>
    <row r="472" spans="1:37" ht="15.75" customHeight="1">
      <c r="A472" s="540"/>
      <c r="B472" s="540"/>
      <c r="C472" s="540"/>
      <c r="D472" s="540"/>
      <c r="E472" s="540"/>
      <c r="F472" s="540"/>
      <c r="G472" s="540"/>
      <c r="H472" s="540"/>
      <c r="I472" s="540"/>
      <c r="J472" s="540"/>
      <c r="K472" s="540"/>
      <c r="L472" s="540"/>
      <c r="M472" s="540"/>
      <c r="N472" s="540"/>
      <c r="O472" s="540"/>
      <c r="P472" s="540"/>
      <c r="Q472" s="540"/>
      <c r="R472" s="540"/>
      <c r="S472" s="540"/>
      <c r="T472" s="540"/>
      <c r="U472" s="540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"/>
      <c r="AH472" s="1"/>
      <c r="AI472" s="1"/>
      <c r="AJ472" s="1"/>
      <c r="AK472" s="1"/>
    </row>
    <row r="473" spans="1:37" ht="15.75" customHeight="1">
      <c r="A473" s="540"/>
      <c r="B473" s="540"/>
      <c r="C473" s="540"/>
      <c r="D473" s="540"/>
      <c r="E473" s="540"/>
      <c r="F473" s="540"/>
      <c r="G473" s="540"/>
      <c r="H473" s="540"/>
      <c r="I473" s="540"/>
      <c r="J473" s="540"/>
      <c r="K473" s="540"/>
      <c r="L473" s="540"/>
      <c r="M473" s="540"/>
      <c r="N473" s="540"/>
      <c r="O473" s="540"/>
      <c r="P473" s="540"/>
      <c r="Q473" s="540"/>
      <c r="R473" s="540"/>
      <c r="S473" s="540"/>
      <c r="T473" s="540"/>
      <c r="U473" s="540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"/>
      <c r="AH473" s="1"/>
      <c r="AI473" s="1"/>
      <c r="AJ473" s="1"/>
      <c r="AK473" s="1"/>
    </row>
    <row r="474" spans="1:37" ht="15.75" customHeight="1">
      <c r="A474" s="540"/>
      <c r="B474" s="540"/>
      <c r="C474" s="540"/>
      <c r="D474" s="540"/>
      <c r="E474" s="540"/>
      <c r="F474" s="540"/>
      <c r="G474" s="540"/>
      <c r="H474" s="540"/>
      <c r="I474" s="540"/>
      <c r="J474" s="540"/>
      <c r="K474" s="540"/>
      <c r="L474" s="540"/>
      <c r="M474" s="540"/>
      <c r="N474" s="540"/>
      <c r="O474" s="540"/>
      <c r="P474" s="540"/>
      <c r="Q474" s="540"/>
      <c r="R474" s="540"/>
      <c r="S474" s="540"/>
      <c r="T474" s="540"/>
      <c r="U474" s="540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"/>
      <c r="AH474" s="1"/>
      <c r="AI474" s="1"/>
      <c r="AJ474" s="1"/>
      <c r="AK474" s="1"/>
    </row>
    <row r="475" spans="1:37" ht="15.75" customHeight="1">
      <c r="A475" s="540"/>
      <c r="B475" s="540"/>
      <c r="C475" s="540"/>
      <c r="D475" s="540"/>
      <c r="E475" s="540"/>
      <c r="F475" s="540"/>
      <c r="G475" s="540"/>
      <c r="H475" s="540"/>
      <c r="I475" s="540"/>
      <c r="J475" s="540"/>
      <c r="K475" s="540"/>
      <c r="L475" s="540"/>
      <c r="M475" s="540"/>
      <c r="N475" s="540"/>
      <c r="O475" s="540"/>
      <c r="P475" s="540"/>
      <c r="Q475" s="540"/>
      <c r="R475" s="540"/>
      <c r="S475" s="540"/>
      <c r="T475" s="540"/>
      <c r="U475" s="540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"/>
      <c r="AH475" s="1"/>
      <c r="AI475" s="1"/>
      <c r="AJ475" s="1"/>
      <c r="AK475" s="1"/>
    </row>
    <row r="476" spans="1:37" ht="15.75" customHeight="1">
      <c r="A476" s="540"/>
      <c r="B476" s="540"/>
      <c r="C476" s="540"/>
      <c r="D476" s="540"/>
      <c r="E476" s="540"/>
      <c r="F476" s="540"/>
      <c r="G476" s="540"/>
      <c r="H476" s="540"/>
      <c r="I476" s="540"/>
      <c r="J476" s="540"/>
      <c r="K476" s="540"/>
      <c r="L476" s="540"/>
      <c r="M476" s="540"/>
      <c r="N476" s="540"/>
      <c r="O476" s="540"/>
      <c r="P476" s="540"/>
      <c r="Q476" s="540"/>
      <c r="R476" s="540"/>
      <c r="S476" s="540"/>
      <c r="T476" s="540"/>
      <c r="U476" s="540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"/>
      <c r="AH476" s="1"/>
      <c r="AI476" s="1"/>
      <c r="AJ476" s="1"/>
      <c r="AK476" s="1"/>
    </row>
    <row r="477" spans="1:37" ht="15.75" customHeight="1">
      <c r="A477" s="540"/>
      <c r="B477" s="540"/>
      <c r="C477" s="540"/>
      <c r="D477" s="540"/>
      <c r="E477" s="540"/>
      <c r="F477" s="540"/>
      <c r="G477" s="540"/>
      <c r="H477" s="540"/>
      <c r="I477" s="540"/>
      <c r="J477" s="540"/>
      <c r="K477" s="540"/>
      <c r="L477" s="540"/>
      <c r="M477" s="540"/>
      <c r="N477" s="540"/>
      <c r="O477" s="540"/>
      <c r="P477" s="540"/>
      <c r="Q477" s="540"/>
      <c r="R477" s="540"/>
      <c r="S477" s="540"/>
      <c r="T477" s="540"/>
      <c r="U477" s="540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"/>
      <c r="AH477" s="1"/>
      <c r="AI477" s="1"/>
      <c r="AJ477" s="1"/>
      <c r="AK477" s="1"/>
    </row>
    <row r="478" spans="1:37" ht="15.75" customHeight="1">
      <c r="A478" s="540"/>
      <c r="B478" s="540"/>
      <c r="C478" s="540"/>
      <c r="D478" s="540"/>
      <c r="E478" s="540"/>
      <c r="F478" s="540"/>
      <c r="G478" s="540"/>
      <c r="H478" s="540"/>
      <c r="I478" s="540"/>
      <c r="J478" s="540"/>
      <c r="K478" s="540"/>
      <c r="L478" s="540"/>
      <c r="M478" s="540"/>
      <c r="N478" s="540"/>
      <c r="O478" s="540"/>
      <c r="P478" s="540"/>
      <c r="Q478" s="540"/>
      <c r="R478" s="540"/>
      <c r="S478" s="540"/>
      <c r="T478" s="540"/>
      <c r="U478" s="540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"/>
      <c r="AH478" s="1"/>
      <c r="AI478" s="1"/>
      <c r="AJ478" s="1"/>
      <c r="AK478" s="1"/>
    </row>
    <row r="479" spans="1:37" ht="15.75" customHeight="1">
      <c r="A479" s="540"/>
      <c r="B479" s="540"/>
      <c r="C479" s="540"/>
      <c r="D479" s="540"/>
      <c r="E479" s="540"/>
      <c r="F479" s="540"/>
      <c r="G479" s="540"/>
      <c r="H479" s="540"/>
      <c r="I479" s="540"/>
      <c r="J479" s="540"/>
      <c r="K479" s="540"/>
      <c r="L479" s="540"/>
      <c r="M479" s="540"/>
      <c r="N479" s="540"/>
      <c r="O479" s="540"/>
      <c r="P479" s="540"/>
      <c r="Q479" s="540"/>
      <c r="R479" s="540"/>
      <c r="S479" s="540"/>
      <c r="T479" s="540"/>
      <c r="U479" s="540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"/>
      <c r="AH479" s="1"/>
      <c r="AI479" s="1"/>
      <c r="AJ479" s="1"/>
      <c r="AK479" s="1"/>
    </row>
    <row r="480" spans="1:37" ht="15.75" customHeight="1">
      <c r="A480" s="540"/>
      <c r="B480" s="540"/>
      <c r="C480" s="540"/>
      <c r="D480" s="540"/>
      <c r="E480" s="540"/>
      <c r="F480" s="540"/>
      <c r="G480" s="540"/>
      <c r="H480" s="540"/>
      <c r="I480" s="540"/>
      <c r="J480" s="540"/>
      <c r="K480" s="540"/>
      <c r="L480" s="540"/>
      <c r="M480" s="540"/>
      <c r="N480" s="540"/>
      <c r="O480" s="540"/>
      <c r="P480" s="540"/>
      <c r="Q480" s="540"/>
      <c r="R480" s="540"/>
      <c r="S480" s="540"/>
      <c r="T480" s="540"/>
      <c r="U480" s="540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"/>
      <c r="AH480" s="1"/>
      <c r="AI480" s="1"/>
      <c r="AJ480" s="1"/>
      <c r="AK480" s="1"/>
    </row>
    <row r="481" spans="1:37" ht="15.75" customHeight="1">
      <c r="A481" s="540"/>
      <c r="B481" s="540"/>
      <c r="C481" s="540"/>
      <c r="D481" s="540"/>
      <c r="E481" s="540"/>
      <c r="F481" s="540"/>
      <c r="G481" s="540"/>
      <c r="H481" s="540"/>
      <c r="I481" s="540"/>
      <c r="J481" s="540"/>
      <c r="K481" s="540"/>
      <c r="L481" s="540"/>
      <c r="M481" s="540"/>
      <c r="N481" s="540"/>
      <c r="O481" s="540"/>
      <c r="P481" s="540"/>
      <c r="Q481" s="540"/>
      <c r="R481" s="540"/>
      <c r="S481" s="540"/>
      <c r="T481" s="540"/>
      <c r="U481" s="540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"/>
      <c r="AH481" s="1"/>
      <c r="AI481" s="1"/>
      <c r="AJ481" s="1"/>
      <c r="AK481" s="1"/>
    </row>
    <row r="482" spans="1:37" ht="15.75" customHeight="1">
      <c r="A482" s="540"/>
      <c r="B482" s="540"/>
      <c r="C482" s="540"/>
      <c r="D482" s="540"/>
      <c r="E482" s="540"/>
      <c r="F482" s="540"/>
      <c r="G482" s="540"/>
      <c r="H482" s="540"/>
      <c r="I482" s="540"/>
      <c r="J482" s="540"/>
      <c r="K482" s="540"/>
      <c r="L482" s="540"/>
      <c r="M482" s="540"/>
      <c r="N482" s="540"/>
      <c r="O482" s="540"/>
      <c r="P482" s="540"/>
      <c r="Q482" s="540"/>
      <c r="R482" s="540"/>
      <c r="S482" s="540"/>
      <c r="T482" s="540"/>
      <c r="U482" s="540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"/>
      <c r="AH482" s="1"/>
      <c r="AI482" s="1"/>
      <c r="AJ482" s="1"/>
      <c r="AK482" s="1"/>
    </row>
    <row r="483" spans="1:37" ht="15.75" customHeight="1">
      <c r="A483" s="540"/>
      <c r="B483" s="540"/>
      <c r="C483" s="540"/>
      <c r="D483" s="540"/>
      <c r="E483" s="540"/>
      <c r="F483" s="540"/>
      <c r="G483" s="540"/>
      <c r="H483" s="540"/>
      <c r="I483" s="540"/>
      <c r="J483" s="540"/>
      <c r="K483" s="540"/>
      <c r="L483" s="540"/>
      <c r="M483" s="540"/>
      <c r="N483" s="540"/>
      <c r="O483" s="540"/>
      <c r="P483" s="540"/>
      <c r="Q483" s="540"/>
      <c r="R483" s="540"/>
      <c r="S483" s="540"/>
      <c r="T483" s="540"/>
      <c r="U483" s="540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"/>
      <c r="AH483" s="1"/>
      <c r="AI483" s="1"/>
      <c r="AJ483" s="1"/>
      <c r="AK483" s="1"/>
    </row>
    <row r="484" spans="1:37" ht="15.75" customHeight="1">
      <c r="A484" s="540"/>
      <c r="B484" s="540"/>
      <c r="C484" s="540"/>
      <c r="D484" s="540"/>
      <c r="E484" s="540"/>
      <c r="F484" s="540"/>
      <c r="G484" s="540"/>
      <c r="H484" s="540"/>
      <c r="I484" s="540"/>
      <c r="J484" s="540"/>
      <c r="K484" s="540"/>
      <c r="L484" s="540"/>
      <c r="M484" s="540"/>
      <c r="N484" s="540"/>
      <c r="O484" s="540"/>
      <c r="P484" s="540"/>
      <c r="Q484" s="540"/>
      <c r="R484" s="540"/>
      <c r="S484" s="540"/>
      <c r="T484" s="540"/>
      <c r="U484" s="540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"/>
      <c r="AH484" s="1"/>
      <c r="AI484" s="1"/>
      <c r="AJ484" s="1"/>
      <c r="AK484" s="1"/>
    </row>
    <row r="485" spans="1:37" ht="15.75" customHeight="1">
      <c r="A485" s="540"/>
      <c r="B485" s="540"/>
      <c r="C485" s="540"/>
      <c r="D485" s="540"/>
      <c r="E485" s="540"/>
      <c r="F485" s="540"/>
      <c r="G485" s="540"/>
      <c r="H485" s="540"/>
      <c r="I485" s="540"/>
      <c r="J485" s="540"/>
      <c r="K485" s="540"/>
      <c r="L485" s="540"/>
      <c r="M485" s="540"/>
      <c r="N485" s="540"/>
      <c r="O485" s="540"/>
      <c r="P485" s="540"/>
      <c r="Q485" s="540"/>
      <c r="R485" s="540"/>
      <c r="S485" s="540"/>
      <c r="T485" s="540"/>
      <c r="U485" s="540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"/>
      <c r="AH485" s="1"/>
      <c r="AI485" s="1"/>
      <c r="AJ485" s="1"/>
      <c r="AK485" s="1"/>
    </row>
    <row r="486" spans="1:37" ht="15.75" customHeight="1">
      <c r="A486" s="540"/>
      <c r="B486" s="540"/>
      <c r="C486" s="540"/>
      <c r="D486" s="540"/>
      <c r="E486" s="540"/>
      <c r="F486" s="540"/>
      <c r="G486" s="540"/>
      <c r="H486" s="540"/>
      <c r="I486" s="540"/>
      <c r="J486" s="540"/>
      <c r="K486" s="540"/>
      <c r="L486" s="540"/>
      <c r="M486" s="540"/>
      <c r="N486" s="540"/>
      <c r="O486" s="540"/>
      <c r="P486" s="540"/>
      <c r="Q486" s="540"/>
      <c r="R486" s="540"/>
      <c r="S486" s="540"/>
      <c r="T486" s="540"/>
      <c r="U486" s="540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"/>
      <c r="AH486" s="1"/>
      <c r="AI486" s="1"/>
      <c r="AJ486" s="1"/>
      <c r="AK486" s="1"/>
    </row>
    <row r="487" spans="1:37" ht="15.75" customHeight="1">
      <c r="A487" s="540"/>
      <c r="B487" s="540"/>
      <c r="C487" s="540"/>
      <c r="D487" s="540"/>
      <c r="E487" s="540"/>
      <c r="F487" s="540"/>
      <c r="G487" s="540"/>
      <c r="H487" s="540"/>
      <c r="I487" s="540"/>
      <c r="J487" s="540"/>
      <c r="K487" s="540"/>
      <c r="L487" s="540"/>
      <c r="M487" s="540"/>
      <c r="N487" s="540"/>
      <c r="O487" s="540"/>
      <c r="P487" s="540"/>
      <c r="Q487" s="540"/>
      <c r="R487" s="540"/>
      <c r="S487" s="540"/>
      <c r="T487" s="540"/>
      <c r="U487" s="540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"/>
      <c r="AH487" s="1"/>
      <c r="AI487" s="1"/>
      <c r="AJ487" s="1"/>
      <c r="AK487" s="1"/>
    </row>
    <row r="488" spans="1:37" ht="15.75" customHeight="1">
      <c r="A488" s="540"/>
      <c r="B488" s="540"/>
      <c r="C488" s="540"/>
      <c r="D488" s="540"/>
      <c r="E488" s="540"/>
      <c r="F488" s="540"/>
      <c r="G488" s="540"/>
      <c r="H488" s="540"/>
      <c r="I488" s="540"/>
      <c r="J488" s="540"/>
      <c r="K488" s="540"/>
      <c r="L488" s="540"/>
      <c r="M488" s="540"/>
      <c r="N488" s="540"/>
      <c r="O488" s="540"/>
      <c r="P488" s="540"/>
      <c r="Q488" s="540"/>
      <c r="R488" s="540"/>
      <c r="S488" s="540"/>
      <c r="T488" s="540"/>
      <c r="U488" s="540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"/>
      <c r="AH488" s="1"/>
      <c r="AI488" s="1"/>
      <c r="AJ488" s="1"/>
      <c r="AK488" s="1"/>
    </row>
    <row r="489" spans="1:37" ht="15.75" customHeight="1">
      <c r="A489" s="540"/>
      <c r="B489" s="540"/>
      <c r="C489" s="540"/>
      <c r="D489" s="540"/>
      <c r="E489" s="540"/>
      <c r="F489" s="540"/>
      <c r="G489" s="540"/>
      <c r="H489" s="540"/>
      <c r="I489" s="540"/>
      <c r="J489" s="540"/>
      <c r="K489" s="540"/>
      <c r="L489" s="540"/>
      <c r="M489" s="540"/>
      <c r="N489" s="540"/>
      <c r="O489" s="540"/>
      <c r="P489" s="540"/>
      <c r="Q489" s="540"/>
      <c r="R489" s="540"/>
      <c r="S489" s="540"/>
      <c r="T489" s="540"/>
      <c r="U489" s="540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"/>
      <c r="AH489" s="1"/>
      <c r="AI489" s="1"/>
      <c r="AJ489" s="1"/>
      <c r="AK489" s="1"/>
    </row>
    <row r="490" spans="1:37" ht="15.75" customHeight="1">
      <c r="A490" s="540"/>
      <c r="B490" s="540"/>
      <c r="C490" s="540"/>
      <c r="D490" s="540"/>
      <c r="E490" s="540"/>
      <c r="F490" s="540"/>
      <c r="G490" s="540"/>
      <c r="H490" s="540"/>
      <c r="I490" s="540"/>
      <c r="J490" s="540"/>
      <c r="K490" s="540"/>
      <c r="L490" s="540"/>
      <c r="M490" s="540"/>
      <c r="N490" s="540"/>
      <c r="O490" s="540"/>
      <c r="P490" s="540"/>
      <c r="Q490" s="540"/>
      <c r="R490" s="540"/>
      <c r="S490" s="540"/>
      <c r="T490" s="540"/>
      <c r="U490" s="540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"/>
      <c r="AH490" s="1"/>
      <c r="AI490" s="1"/>
      <c r="AJ490" s="1"/>
      <c r="AK490" s="1"/>
    </row>
    <row r="491" spans="1:37" ht="15.75" customHeight="1">
      <c r="A491" s="540"/>
      <c r="B491" s="540"/>
      <c r="C491" s="540"/>
      <c r="D491" s="540"/>
      <c r="E491" s="540"/>
      <c r="F491" s="540"/>
      <c r="G491" s="540"/>
      <c r="H491" s="540"/>
      <c r="I491" s="540"/>
      <c r="J491" s="540"/>
      <c r="K491" s="540"/>
      <c r="L491" s="540"/>
      <c r="M491" s="540"/>
      <c r="N491" s="540"/>
      <c r="O491" s="540"/>
      <c r="P491" s="540"/>
      <c r="Q491" s="540"/>
      <c r="R491" s="540"/>
      <c r="S491" s="540"/>
      <c r="T491" s="540"/>
      <c r="U491" s="540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"/>
      <c r="AH491" s="1"/>
      <c r="AI491" s="1"/>
      <c r="AJ491" s="1"/>
      <c r="AK491" s="1"/>
    </row>
    <row r="492" spans="1:37" ht="15.75" customHeight="1">
      <c r="A492" s="540"/>
      <c r="B492" s="540"/>
      <c r="C492" s="540"/>
      <c r="D492" s="540"/>
      <c r="E492" s="540"/>
      <c r="F492" s="540"/>
      <c r="G492" s="540"/>
      <c r="H492" s="540"/>
      <c r="I492" s="540"/>
      <c r="J492" s="540"/>
      <c r="K492" s="540"/>
      <c r="L492" s="540"/>
      <c r="M492" s="540"/>
      <c r="N492" s="540"/>
      <c r="O492" s="540"/>
      <c r="P492" s="540"/>
      <c r="Q492" s="540"/>
      <c r="R492" s="540"/>
      <c r="S492" s="540"/>
      <c r="T492" s="540"/>
      <c r="U492" s="540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"/>
      <c r="AH492" s="1"/>
      <c r="AI492" s="1"/>
      <c r="AJ492" s="1"/>
      <c r="AK492" s="1"/>
    </row>
    <row r="493" spans="1:37" ht="15.75" customHeight="1">
      <c r="A493" s="540"/>
      <c r="B493" s="540"/>
      <c r="C493" s="540"/>
      <c r="D493" s="540"/>
      <c r="E493" s="540"/>
      <c r="F493" s="540"/>
      <c r="G493" s="540"/>
      <c r="H493" s="540"/>
      <c r="I493" s="540"/>
      <c r="J493" s="540"/>
      <c r="K493" s="540"/>
      <c r="L493" s="540"/>
      <c r="M493" s="540"/>
      <c r="N493" s="540"/>
      <c r="O493" s="540"/>
      <c r="P493" s="540"/>
      <c r="Q493" s="540"/>
      <c r="R493" s="540"/>
      <c r="S493" s="540"/>
      <c r="T493" s="540"/>
      <c r="U493" s="540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"/>
      <c r="AH493" s="1"/>
      <c r="AI493" s="1"/>
      <c r="AJ493" s="1"/>
      <c r="AK493" s="1"/>
    </row>
    <row r="494" spans="1:37" ht="15.75" customHeight="1">
      <c r="A494" s="540"/>
      <c r="B494" s="540"/>
      <c r="C494" s="540"/>
      <c r="D494" s="540"/>
      <c r="E494" s="540"/>
      <c r="F494" s="540"/>
      <c r="G494" s="540"/>
      <c r="H494" s="540"/>
      <c r="I494" s="540"/>
      <c r="J494" s="540"/>
      <c r="K494" s="540"/>
      <c r="L494" s="540"/>
      <c r="M494" s="540"/>
      <c r="N494" s="540"/>
      <c r="O494" s="540"/>
      <c r="P494" s="540"/>
      <c r="Q494" s="540"/>
      <c r="R494" s="540"/>
      <c r="S494" s="540"/>
      <c r="T494" s="540"/>
      <c r="U494" s="540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"/>
      <c r="AH494" s="1"/>
      <c r="AI494" s="1"/>
      <c r="AJ494" s="1"/>
      <c r="AK494" s="1"/>
    </row>
    <row r="495" spans="1:37" ht="15.75" customHeight="1">
      <c r="A495" s="540"/>
      <c r="B495" s="540"/>
      <c r="C495" s="540"/>
      <c r="D495" s="540"/>
      <c r="E495" s="540"/>
      <c r="F495" s="540"/>
      <c r="G495" s="540"/>
      <c r="H495" s="540"/>
      <c r="I495" s="540"/>
      <c r="J495" s="540"/>
      <c r="K495" s="540"/>
      <c r="L495" s="540"/>
      <c r="M495" s="540"/>
      <c r="N495" s="540"/>
      <c r="O495" s="540"/>
      <c r="P495" s="540"/>
      <c r="Q495" s="540"/>
      <c r="R495" s="540"/>
      <c r="S495" s="540"/>
      <c r="T495" s="540"/>
      <c r="U495" s="540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"/>
      <c r="AH495" s="1"/>
      <c r="AI495" s="1"/>
      <c r="AJ495" s="1"/>
      <c r="AK495" s="1"/>
    </row>
    <row r="496" spans="1:37" ht="15.75" customHeight="1">
      <c r="A496" s="540"/>
      <c r="B496" s="540"/>
      <c r="C496" s="540"/>
      <c r="D496" s="540"/>
      <c r="E496" s="540"/>
      <c r="F496" s="540"/>
      <c r="G496" s="540"/>
      <c r="H496" s="540"/>
      <c r="I496" s="540"/>
      <c r="J496" s="540"/>
      <c r="K496" s="540"/>
      <c r="L496" s="540"/>
      <c r="M496" s="540"/>
      <c r="N496" s="540"/>
      <c r="O496" s="540"/>
      <c r="P496" s="540"/>
      <c r="Q496" s="540"/>
      <c r="R496" s="540"/>
      <c r="S496" s="540"/>
      <c r="T496" s="540"/>
      <c r="U496" s="540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"/>
      <c r="AH496" s="1"/>
      <c r="AI496" s="1"/>
      <c r="AJ496" s="1"/>
      <c r="AK496" s="1"/>
    </row>
    <row r="497" spans="1:37" ht="15.75" customHeight="1">
      <c r="A497" s="540"/>
      <c r="B497" s="540"/>
      <c r="C497" s="540"/>
      <c r="D497" s="540"/>
      <c r="E497" s="540"/>
      <c r="F497" s="540"/>
      <c r="G497" s="540"/>
      <c r="H497" s="540"/>
      <c r="I497" s="540"/>
      <c r="J497" s="540"/>
      <c r="K497" s="540"/>
      <c r="L497" s="540"/>
      <c r="M497" s="540"/>
      <c r="N497" s="540"/>
      <c r="O497" s="540"/>
      <c r="P497" s="540"/>
      <c r="Q497" s="540"/>
      <c r="R497" s="540"/>
      <c r="S497" s="540"/>
      <c r="T497" s="540"/>
      <c r="U497" s="540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"/>
      <c r="AH497" s="1"/>
      <c r="AI497" s="1"/>
      <c r="AJ497" s="1"/>
      <c r="AK497" s="1"/>
    </row>
    <row r="498" spans="1:37" ht="15.75" customHeight="1">
      <c r="A498" s="540"/>
      <c r="B498" s="540"/>
      <c r="C498" s="540"/>
      <c r="D498" s="540"/>
      <c r="E498" s="540"/>
      <c r="F498" s="540"/>
      <c r="G498" s="540"/>
      <c r="H498" s="540"/>
      <c r="I498" s="540"/>
      <c r="J498" s="540"/>
      <c r="K498" s="540"/>
      <c r="L498" s="540"/>
      <c r="M498" s="540"/>
      <c r="N498" s="540"/>
      <c r="O498" s="540"/>
      <c r="P498" s="540"/>
      <c r="Q498" s="540"/>
      <c r="R498" s="540"/>
      <c r="S498" s="540"/>
      <c r="T498" s="540"/>
      <c r="U498" s="540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"/>
      <c r="AH498" s="1"/>
      <c r="AI498" s="1"/>
      <c r="AJ498" s="1"/>
      <c r="AK498" s="1"/>
    </row>
    <row r="499" spans="1:37" ht="15.75" customHeight="1">
      <c r="A499" s="540"/>
      <c r="B499" s="540"/>
      <c r="C499" s="540"/>
      <c r="D499" s="540"/>
      <c r="E499" s="540"/>
      <c r="F499" s="540"/>
      <c r="G499" s="540"/>
      <c r="H499" s="540"/>
      <c r="I499" s="540"/>
      <c r="J499" s="540"/>
      <c r="K499" s="540"/>
      <c r="L499" s="540"/>
      <c r="M499" s="540"/>
      <c r="N499" s="540"/>
      <c r="O499" s="540"/>
      <c r="P499" s="540"/>
      <c r="Q499" s="540"/>
      <c r="R499" s="540"/>
      <c r="S499" s="540"/>
      <c r="T499" s="540"/>
      <c r="U499" s="540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"/>
      <c r="AH499" s="1"/>
      <c r="AI499" s="1"/>
      <c r="AJ499" s="1"/>
      <c r="AK499" s="1"/>
    </row>
    <row r="500" spans="1:37" ht="15.75" customHeight="1">
      <c r="A500" s="540"/>
      <c r="B500" s="540"/>
      <c r="C500" s="540"/>
      <c r="D500" s="540"/>
      <c r="E500" s="540"/>
      <c r="F500" s="540"/>
      <c r="G500" s="540"/>
      <c r="H500" s="540"/>
      <c r="I500" s="540"/>
      <c r="J500" s="540"/>
      <c r="K500" s="540"/>
      <c r="L500" s="540"/>
      <c r="M500" s="540"/>
      <c r="N500" s="540"/>
      <c r="O500" s="540"/>
      <c r="P500" s="540"/>
      <c r="Q500" s="540"/>
      <c r="R500" s="540"/>
      <c r="S500" s="540"/>
      <c r="T500" s="540"/>
      <c r="U500" s="540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"/>
      <c r="AH500" s="1"/>
      <c r="AI500" s="1"/>
      <c r="AJ500" s="1"/>
      <c r="AK500" s="1"/>
    </row>
    <row r="501" spans="1:37" ht="15.75" customHeight="1">
      <c r="A501" s="540"/>
      <c r="B501" s="540"/>
      <c r="C501" s="540"/>
      <c r="D501" s="540"/>
      <c r="E501" s="540"/>
      <c r="F501" s="540"/>
      <c r="G501" s="540"/>
      <c r="H501" s="540"/>
      <c r="I501" s="540"/>
      <c r="J501" s="540"/>
      <c r="K501" s="540"/>
      <c r="L501" s="540"/>
      <c r="M501" s="540"/>
      <c r="N501" s="540"/>
      <c r="O501" s="540"/>
      <c r="P501" s="540"/>
      <c r="Q501" s="540"/>
      <c r="R501" s="540"/>
      <c r="S501" s="540"/>
      <c r="T501" s="540"/>
      <c r="U501" s="540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"/>
      <c r="AH501" s="1"/>
      <c r="AI501" s="1"/>
      <c r="AJ501" s="1"/>
      <c r="AK501" s="1"/>
    </row>
    <row r="502" spans="1:37" ht="15.75" customHeight="1">
      <c r="A502" s="540"/>
      <c r="B502" s="540"/>
      <c r="C502" s="540"/>
      <c r="D502" s="540"/>
      <c r="E502" s="540"/>
      <c r="F502" s="540"/>
      <c r="G502" s="540"/>
      <c r="H502" s="540"/>
      <c r="I502" s="540"/>
      <c r="J502" s="540"/>
      <c r="K502" s="540"/>
      <c r="L502" s="540"/>
      <c r="M502" s="540"/>
      <c r="N502" s="540"/>
      <c r="O502" s="540"/>
      <c r="P502" s="540"/>
      <c r="Q502" s="540"/>
      <c r="R502" s="540"/>
      <c r="S502" s="540"/>
      <c r="T502" s="540"/>
      <c r="U502" s="540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"/>
      <c r="AH502" s="1"/>
      <c r="AI502" s="1"/>
      <c r="AJ502" s="1"/>
      <c r="AK502" s="1"/>
    </row>
    <row r="503" spans="1:37" ht="15.75" customHeight="1">
      <c r="A503" s="540"/>
      <c r="B503" s="540"/>
      <c r="C503" s="540"/>
      <c r="D503" s="540"/>
      <c r="E503" s="540"/>
      <c r="F503" s="540"/>
      <c r="G503" s="540"/>
      <c r="H503" s="540"/>
      <c r="I503" s="540"/>
      <c r="J503" s="540"/>
      <c r="K503" s="540"/>
      <c r="L503" s="540"/>
      <c r="M503" s="540"/>
      <c r="N503" s="540"/>
      <c r="O503" s="540"/>
      <c r="P503" s="540"/>
      <c r="Q503" s="540"/>
      <c r="R503" s="540"/>
      <c r="S503" s="540"/>
      <c r="T503" s="540"/>
      <c r="U503" s="540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"/>
      <c r="AH503" s="1"/>
      <c r="AI503" s="1"/>
      <c r="AJ503" s="1"/>
      <c r="AK503" s="1"/>
    </row>
    <row r="504" spans="1:37" ht="15.75" customHeight="1">
      <c r="A504" s="540"/>
      <c r="B504" s="540"/>
      <c r="C504" s="540"/>
      <c r="D504" s="540"/>
      <c r="E504" s="540"/>
      <c r="F504" s="540"/>
      <c r="G504" s="540"/>
      <c r="H504" s="540"/>
      <c r="I504" s="540"/>
      <c r="J504" s="540"/>
      <c r="K504" s="540"/>
      <c r="L504" s="540"/>
      <c r="M504" s="540"/>
      <c r="N504" s="540"/>
      <c r="O504" s="540"/>
      <c r="P504" s="540"/>
      <c r="Q504" s="540"/>
      <c r="R504" s="540"/>
      <c r="S504" s="540"/>
      <c r="T504" s="540"/>
      <c r="U504" s="540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"/>
      <c r="AH504" s="1"/>
      <c r="AI504" s="1"/>
      <c r="AJ504" s="1"/>
      <c r="AK504" s="1"/>
    </row>
    <row r="505" spans="1:37" ht="15.75" customHeight="1">
      <c r="A505" s="540"/>
      <c r="B505" s="540"/>
      <c r="C505" s="540"/>
      <c r="D505" s="540"/>
      <c r="E505" s="540"/>
      <c r="F505" s="540"/>
      <c r="G505" s="540"/>
      <c r="H505" s="540"/>
      <c r="I505" s="540"/>
      <c r="J505" s="540"/>
      <c r="K505" s="540"/>
      <c r="L505" s="540"/>
      <c r="M505" s="540"/>
      <c r="N505" s="540"/>
      <c r="O505" s="540"/>
      <c r="P505" s="540"/>
      <c r="Q505" s="540"/>
      <c r="R505" s="540"/>
      <c r="S505" s="540"/>
      <c r="T505" s="540"/>
      <c r="U505" s="540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"/>
      <c r="AH505" s="1"/>
      <c r="AI505" s="1"/>
      <c r="AJ505" s="1"/>
      <c r="AK505" s="1"/>
    </row>
    <row r="506" spans="1:37" ht="15.75" customHeight="1">
      <c r="A506" s="540"/>
      <c r="B506" s="540"/>
      <c r="C506" s="540"/>
      <c r="D506" s="540"/>
      <c r="E506" s="540"/>
      <c r="F506" s="540"/>
      <c r="G506" s="540"/>
      <c r="H506" s="540"/>
      <c r="I506" s="540"/>
      <c r="J506" s="540"/>
      <c r="K506" s="540"/>
      <c r="L506" s="540"/>
      <c r="M506" s="540"/>
      <c r="N506" s="540"/>
      <c r="O506" s="540"/>
      <c r="P506" s="540"/>
      <c r="Q506" s="540"/>
      <c r="R506" s="540"/>
      <c r="S506" s="540"/>
      <c r="T506" s="540"/>
      <c r="U506" s="540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"/>
      <c r="AH506" s="1"/>
      <c r="AI506" s="1"/>
      <c r="AJ506" s="1"/>
      <c r="AK506" s="1"/>
    </row>
    <row r="507" spans="1:37" ht="15.75" customHeight="1">
      <c r="A507" s="540"/>
      <c r="B507" s="540"/>
      <c r="C507" s="540"/>
      <c r="D507" s="540"/>
      <c r="E507" s="540"/>
      <c r="F507" s="540"/>
      <c r="G507" s="540"/>
      <c r="H507" s="540"/>
      <c r="I507" s="540"/>
      <c r="J507" s="540"/>
      <c r="K507" s="540"/>
      <c r="L507" s="540"/>
      <c r="M507" s="540"/>
      <c r="N507" s="540"/>
      <c r="O507" s="540"/>
      <c r="P507" s="540"/>
      <c r="Q507" s="540"/>
      <c r="R507" s="540"/>
      <c r="S507" s="540"/>
      <c r="T507" s="540"/>
      <c r="U507" s="540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"/>
      <c r="AH507" s="1"/>
      <c r="AI507" s="1"/>
      <c r="AJ507" s="1"/>
      <c r="AK507" s="1"/>
    </row>
    <row r="508" spans="1:37" ht="15.75" customHeight="1">
      <c r="A508" s="540"/>
      <c r="B508" s="540"/>
      <c r="C508" s="540"/>
      <c r="D508" s="540"/>
      <c r="E508" s="540"/>
      <c r="F508" s="540"/>
      <c r="G508" s="540"/>
      <c r="H508" s="540"/>
      <c r="I508" s="540"/>
      <c r="J508" s="540"/>
      <c r="K508" s="540"/>
      <c r="L508" s="540"/>
      <c r="M508" s="540"/>
      <c r="N508" s="540"/>
      <c r="O508" s="540"/>
      <c r="P508" s="540"/>
      <c r="Q508" s="540"/>
      <c r="R508" s="540"/>
      <c r="S508" s="540"/>
      <c r="T508" s="540"/>
      <c r="U508" s="540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"/>
      <c r="AH508" s="1"/>
      <c r="AI508" s="1"/>
      <c r="AJ508" s="1"/>
      <c r="AK508" s="1"/>
    </row>
    <row r="509" spans="1:37" ht="15.75" customHeight="1">
      <c r="A509" s="540"/>
      <c r="B509" s="540"/>
      <c r="C509" s="540"/>
      <c r="D509" s="540"/>
      <c r="E509" s="540"/>
      <c r="F509" s="540"/>
      <c r="G509" s="540"/>
      <c r="H509" s="540"/>
      <c r="I509" s="540"/>
      <c r="J509" s="540"/>
      <c r="K509" s="540"/>
      <c r="L509" s="540"/>
      <c r="M509" s="540"/>
      <c r="N509" s="540"/>
      <c r="O509" s="540"/>
      <c r="P509" s="540"/>
      <c r="Q509" s="540"/>
      <c r="R509" s="540"/>
      <c r="S509" s="540"/>
      <c r="T509" s="540"/>
      <c r="U509" s="540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"/>
      <c r="AH509" s="1"/>
      <c r="AI509" s="1"/>
      <c r="AJ509" s="1"/>
      <c r="AK509" s="1"/>
    </row>
    <row r="510" spans="1:37" ht="15.75" customHeight="1">
      <c r="A510" s="540"/>
      <c r="B510" s="540"/>
      <c r="C510" s="540"/>
      <c r="D510" s="540"/>
      <c r="E510" s="540"/>
      <c r="F510" s="540"/>
      <c r="G510" s="540"/>
      <c r="H510" s="540"/>
      <c r="I510" s="540"/>
      <c r="J510" s="540"/>
      <c r="K510" s="540"/>
      <c r="L510" s="540"/>
      <c r="M510" s="540"/>
      <c r="N510" s="540"/>
      <c r="O510" s="540"/>
      <c r="P510" s="540"/>
      <c r="Q510" s="540"/>
      <c r="R510" s="540"/>
      <c r="S510" s="540"/>
      <c r="T510" s="540"/>
      <c r="U510" s="540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"/>
      <c r="AH510" s="1"/>
      <c r="AI510" s="1"/>
      <c r="AJ510" s="1"/>
      <c r="AK510" s="1"/>
    </row>
    <row r="511" spans="1:37" ht="15.75" customHeight="1">
      <c r="A511" s="540"/>
      <c r="B511" s="540"/>
      <c r="C511" s="540"/>
      <c r="D511" s="540"/>
      <c r="E511" s="540"/>
      <c r="F511" s="540"/>
      <c r="G511" s="540"/>
      <c r="H511" s="540"/>
      <c r="I511" s="540"/>
      <c r="J511" s="540"/>
      <c r="K511" s="540"/>
      <c r="L511" s="540"/>
      <c r="M511" s="540"/>
      <c r="N511" s="540"/>
      <c r="O511" s="540"/>
      <c r="P511" s="540"/>
      <c r="Q511" s="540"/>
      <c r="R511" s="540"/>
      <c r="S511" s="540"/>
      <c r="T511" s="540"/>
      <c r="U511" s="540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"/>
      <c r="AH511" s="1"/>
      <c r="AI511" s="1"/>
      <c r="AJ511" s="1"/>
      <c r="AK511" s="1"/>
    </row>
    <row r="512" spans="1:37" ht="15.75" customHeight="1">
      <c r="A512" s="540"/>
      <c r="B512" s="540"/>
      <c r="C512" s="540"/>
      <c r="D512" s="540"/>
      <c r="E512" s="540"/>
      <c r="F512" s="540"/>
      <c r="G512" s="540"/>
      <c r="H512" s="540"/>
      <c r="I512" s="540"/>
      <c r="J512" s="540"/>
      <c r="K512" s="540"/>
      <c r="L512" s="540"/>
      <c r="M512" s="540"/>
      <c r="N512" s="540"/>
      <c r="O512" s="540"/>
      <c r="P512" s="540"/>
      <c r="Q512" s="540"/>
      <c r="R512" s="540"/>
      <c r="S512" s="540"/>
      <c r="T512" s="540"/>
      <c r="U512" s="540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"/>
      <c r="AH512" s="1"/>
      <c r="AI512" s="1"/>
      <c r="AJ512" s="1"/>
      <c r="AK512" s="1"/>
    </row>
    <row r="513" spans="1:37" ht="15.75" customHeight="1">
      <c r="A513" s="540"/>
      <c r="B513" s="540"/>
      <c r="C513" s="540"/>
      <c r="D513" s="540"/>
      <c r="E513" s="540"/>
      <c r="F513" s="540"/>
      <c r="G513" s="540"/>
      <c r="H513" s="540"/>
      <c r="I513" s="540"/>
      <c r="J513" s="540"/>
      <c r="K513" s="540"/>
      <c r="L513" s="540"/>
      <c r="M513" s="540"/>
      <c r="N513" s="540"/>
      <c r="O513" s="540"/>
      <c r="P513" s="540"/>
      <c r="Q513" s="540"/>
      <c r="R513" s="540"/>
      <c r="S513" s="540"/>
      <c r="T513" s="540"/>
      <c r="U513" s="540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"/>
      <c r="AH513" s="1"/>
      <c r="AI513" s="1"/>
      <c r="AJ513" s="1"/>
      <c r="AK513" s="1"/>
    </row>
    <row r="514" spans="1:37" ht="15.75" customHeight="1">
      <c r="A514" s="540"/>
      <c r="B514" s="540"/>
      <c r="C514" s="540"/>
      <c r="D514" s="540"/>
      <c r="E514" s="540"/>
      <c r="F514" s="540"/>
      <c r="G514" s="540"/>
      <c r="H514" s="540"/>
      <c r="I514" s="540"/>
      <c r="J514" s="540"/>
      <c r="K514" s="540"/>
      <c r="L514" s="540"/>
      <c r="M514" s="540"/>
      <c r="N514" s="540"/>
      <c r="O514" s="540"/>
      <c r="P514" s="540"/>
      <c r="Q514" s="540"/>
      <c r="R514" s="540"/>
      <c r="S514" s="540"/>
      <c r="T514" s="540"/>
      <c r="U514" s="540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"/>
      <c r="AH514" s="1"/>
      <c r="AI514" s="1"/>
      <c r="AJ514" s="1"/>
      <c r="AK514" s="1"/>
    </row>
    <row r="515" spans="1:37" ht="15.75" customHeight="1">
      <c r="A515" s="540"/>
      <c r="B515" s="540"/>
      <c r="C515" s="540"/>
      <c r="D515" s="540"/>
      <c r="E515" s="540"/>
      <c r="F515" s="540"/>
      <c r="G515" s="540"/>
      <c r="H515" s="540"/>
      <c r="I515" s="540"/>
      <c r="J515" s="540"/>
      <c r="K515" s="540"/>
      <c r="L515" s="540"/>
      <c r="M515" s="540"/>
      <c r="N515" s="540"/>
      <c r="O515" s="540"/>
      <c r="P515" s="540"/>
      <c r="Q515" s="540"/>
      <c r="R515" s="540"/>
      <c r="S515" s="540"/>
      <c r="T515" s="540"/>
      <c r="U515" s="540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"/>
      <c r="AH515" s="1"/>
      <c r="AI515" s="1"/>
      <c r="AJ515" s="1"/>
      <c r="AK515" s="1"/>
    </row>
    <row r="516" spans="1:37" ht="15.75" customHeight="1">
      <c r="A516" s="540"/>
      <c r="B516" s="540"/>
      <c r="C516" s="540"/>
      <c r="D516" s="540"/>
      <c r="E516" s="540"/>
      <c r="F516" s="540"/>
      <c r="G516" s="540"/>
      <c r="H516" s="540"/>
      <c r="I516" s="540"/>
      <c r="J516" s="540"/>
      <c r="K516" s="540"/>
      <c r="L516" s="540"/>
      <c r="M516" s="540"/>
      <c r="N516" s="540"/>
      <c r="O516" s="540"/>
      <c r="P516" s="540"/>
      <c r="Q516" s="540"/>
      <c r="R516" s="540"/>
      <c r="S516" s="540"/>
      <c r="T516" s="540"/>
      <c r="U516" s="540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"/>
      <c r="AH516" s="1"/>
      <c r="AI516" s="1"/>
      <c r="AJ516" s="1"/>
      <c r="AK516" s="1"/>
    </row>
    <row r="517" spans="1:37" ht="15.75" customHeight="1">
      <c r="A517" s="540"/>
      <c r="B517" s="540"/>
      <c r="C517" s="540"/>
      <c r="D517" s="540"/>
      <c r="E517" s="540"/>
      <c r="F517" s="540"/>
      <c r="G517" s="540"/>
      <c r="H517" s="540"/>
      <c r="I517" s="540"/>
      <c r="J517" s="540"/>
      <c r="K517" s="540"/>
      <c r="L517" s="540"/>
      <c r="M517" s="540"/>
      <c r="N517" s="540"/>
      <c r="O517" s="540"/>
      <c r="P517" s="540"/>
      <c r="Q517" s="540"/>
      <c r="R517" s="540"/>
      <c r="S517" s="540"/>
      <c r="T517" s="540"/>
      <c r="U517" s="540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"/>
      <c r="AH517" s="1"/>
      <c r="AI517" s="1"/>
      <c r="AJ517" s="1"/>
      <c r="AK517" s="1"/>
    </row>
    <row r="518" spans="1:37" ht="15.75" customHeight="1">
      <c r="A518" s="540"/>
      <c r="B518" s="540"/>
      <c r="C518" s="540"/>
      <c r="D518" s="540"/>
      <c r="E518" s="540"/>
      <c r="F518" s="540"/>
      <c r="G518" s="540"/>
      <c r="H518" s="540"/>
      <c r="I518" s="540"/>
      <c r="J518" s="540"/>
      <c r="K518" s="540"/>
      <c r="L518" s="540"/>
      <c r="M518" s="540"/>
      <c r="N518" s="540"/>
      <c r="O518" s="540"/>
      <c r="P518" s="540"/>
      <c r="Q518" s="540"/>
      <c r="R518" s="540"/>
      <c r="S518" s="540"/>
      <c r="T518" s="540"/>
      <c r="U518" s="540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"/>
      <c r="AH518" s="1"/>
      <c r="AI518" s="1"/>
      <c r="AJ518" s="1"/>
      <c r="AK518" s="1"/>
    </row>
    <row r="519" spans="1:37" ht="15.75" customHeight="1">
      <c r="A519" s="540"/>
      <c r="B519" s="540"/>
      <c r="C519" s="540"/>
      <c r="D519" s="540"/>
      <c r="E519" s="540"/>
      <c r="F519" s="540"/>
      <c r="G519" s="540"/>
      <c r="H519" s="540"/>
      <c r="I519" s="540"/>
      <c r="J519" s="540"/>
      <c r="K519" s="540"/>
      <c r="L519" s="540"/>
      <c r="M519" s="540"/>
      <c r="N519" s="540"/>
      <c r="O519" s="540"/>
      <c r="P519" s="540"/>
      <c r="Q519" s="540"/>
      <c r="R519" s="540"/>
      <c r="S519" s="540"/>
      <c r="T519" s="540"/>
      <c r="U519" s="540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"/>
      <c r="AH519" s="1"/>
      <c r="AI519" s="1"/>
      <c r="AJ519" s="1"/>
      <c r="AK519" s="1"/>
    </row>
    <row r="520" spans="1:37" ht="15.75" customHeight="1">
      <c r="A520" s="540"/>
      <c r="B520" s="540"/>
      <c r="C520" s="540"/>
      <c r="D520" s="540"/>
      <c r="E520" s="540"/>
      <c r="F520" s="540"/>
      <c r="G520" s="540"/>
      <c r="H520" s="540"/>
      <c r="I520" s="540"/>
      <c r="J520" s="540"/>
      <c r="K520" s="540"/>
      <c r="L520" s="540"/>
      <c r="M520" s="540"/>
      <c r="N520" s="540"/>
      <c r="O520" s="540"/>
      <c r="P520" s="540"/>
      <c r="Q520" s="540"/>
      <c r="R520" s="540"/>
      <c r="S520" s="540"/>
      <c r="T520" s="540"/>
      <c r="U520" s="540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"/>
      <c r="AH520" s="1"/>
      <c r="AI520" s="1"/>
      <c r="AJ520" s="1"/>
      <c r="AK520" s="1"/>
    </row>
    <row r="521" spans="1:37" ht="15.75" customHeight="1">
      <c r="A521" s="540"/>
      <c r="B521" s="540"/>
      <c r="C521" s="540"/>
      <c r="D521" s="540"/>
      <c r="E521" s="540"/>
      <c r="F521" s="540"/>
      <c r="G521" s="540"/>
      <c r="H521" s="540"/>
      <c r="I521" s="540"/>
      <c r="J521" s="540"/>
      <c r="K521" s="540"/>
      <c r="L521" s="540"/>
      <c r="M521" s="540"/>
      <c r="N521" s="540"/>
      <c r="O521" s="540"/>
      <c r="P521" s="540"/>
      <c r="Q521" s="540"/>
      <c r="R521" s="540"/>
      <c r="S521" s="540"/>
      <c r="T521" s="540"/>
      <c r="U521" s="540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"/>
      <c r="AH521" s="1"/>
      <c r="AI521" s="1"/>
      <c r="AJ521" s="1"/>
      <c r="AK521" s="1"/>
    </row>
    <row r="522" spans="1:37" ht="15.75" customHeight="1">
      <c r="A522" s="540"/>
      <c r="B522" s="540"/>
      <c r="C522" s="540"/>
      <c r="D522" s="540"/>
      <c r="E522" s="540"/>
      <c r="F522" s="540"/>
      <c r="G522" s="540"/>
      <c r="H522" s="540"/>
      <c r="I522" s="540"/>
      <c r="J522" s="540"/>
      <c r="K522" s="540"/>
      <c r="L522" s="540"/>
      <c r="M522" s="540"/>
      <c r="N522" s="540"/>
      <c r="O522" s="540"/>
      <c r="P522" s="540"/>
      <c r="Q522" s="540"/>
      <c r="R522" s="540"/>
      <c r="S522" s="540"/>
      <c r="T522" s="540"/>
      <c r="U522" s="540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"/>
      <c r="AH522" s="1"/>
      <c r="AI522" s="1"/>
      <c r="AJ522" s="1"/>
      <c r="AK522" s="1"/>
    </row>
    <row r="523" spans="1:37" ht="15.75" customHeight="1">
      <c r="A523" s="540"/>
      <c r="B523" s="540"/>
      <c r="C523" s="540"/>
      <c r="D523" s="540"/>
      <c r="E523" s="540"/>
      <c r="F523" s="540"/>
      <c r="G523" s="540"/>
      <c r="H523" s="540"/>
      <c r="I523" s="540"/>
      <c r="J523" s="540"/>
      <c r="K523" s="540"/>
      <c r="L523" s="540"/>
      <c r="M523" s="540"/>
      <c r="N523" s="540"/>
      <c r="O523" s="540"/>
      <c r="P523" s="540"/>
      <c r="Q523" s="540"/>
      <c r="R523" s="540"/>
      <c r="S523" s="540"/>
      <c r="T523" s="540"/>
      <c r="U523" s="540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"/>
      <c r="AH523" s="1"/>
      <c r="AI523" s="1"/>
      <c r="AJ523" s="1"/>
      <c r="AK523" s="1"/>
    </row>
    <row r="524" spans="1:37" ht="15.75" customHeight="1">
      <c r="A524" s="540"/>
      <c r="B524" s="540"/>
      <c r="C524" s="540"/>
      <c r="D524" s="540"/>
      <c r="E524" s="540"/>
      <c r="F524" s="540"/>
      <c r="G524" s="540"/>
      <c r="H524" s="540"/>
      <c r="I524" s="540"/>
      <c r="J524" s="540"/>
      <c r="K524" s="540"/>
      <c r="L524" s="540"/>
      <c r="M524" s="540"/>
      <c r="N524" s="540"/>
      <c r="O524" s="540"/>
      <c r="P524" s="540"/>
      <c r="Q524" s="540"/>
      <c r="R524" s="540"/>
      <c r="S524" s="540"/>
      <c r="T524" s="540"/>
      <c r="U524" s="540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"/>
      <c r="AH524" s="1"/>
      <c r="AI524" s="1"/>
      <c r="AJ524" s="1"/>
      <c r="AK524" s="1"/>
    </row>
    <row r="525" spans="1:37" ht="15.75" customHeight="1">
      <c r="A525" s="540"/>
      <c r="B525" s="540"/>
      <c r="C525" s="540"/>
      <c r="D525" s="540"/>
      <c r="E525" s="540"/>
      <c r="F525" s="540"/>
      <c r="G525" s="540"/>
      <c r="H525" s="540"/>
      <c r="I525" s="540"/>
      <c r="J525" s="540"/>
      <c r="K525" s="540"/>
      <c r="L525" s="540"/>
      <c r="M525" s="540"/>
      <c r="N525" s="540"/>
      <c r="O525" s="540"/>
      <c r="P525" s="540"/>
      <c r="Q525" s="540"/>
      <c r="R525" s="540"/>
      <c r="S525" s="540"/>
      <c r="T525" s="540"/>
      <c r="U525" s="540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"/>
      <c r="AH525" s="1"/>
      <c r="AI525" s="1"/>
      <c r="AJ525" s="1"/>
      <c r="AK525" s="1"/>
    </row>
    <row r="526" spans="1:37" ht="15.75" customHeight="1">
      <c r="A526" s="540"/>
      <c r="B526" s="540"/>
      <c r="C526" s="540"/>
      <c r="D526" s="540"/>
      <c r="E526" s="540"/>
      <c r="F526" s="540"/>
      <c r="G526" s="540"/>
      <c r="H526" s="540"/>
      <c r="I526" s="540"/>
      <c r="J526" s="540"/>
      <c r="K526" s="540"/>
      <c r="L526" s="540"/>
      <c r="M526" s="540"/>
      <c r="N526" s="540"/>
      <c r="O526" s="540"/>
      <c r="P526" s="540"/>
      <c r="Q526" s="540"/>
      <c r="R526" s="540"/>
      <c r="S526" s="540"/>
      <c r="T526" s="540"/>
      <c r="U526" s="540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"/>
      <c r="AH526" s="1"/>
      <c r="AI526" s="1"/>
      <c r="AJ526" s="1"/>
      <c r="AK526" s="1"/>
    </row>
    <row r="527" spans="1:37" ht="15.75" customHeight="1">
      <c r="A527" s="540"/>
      <c r="B527" s="540"/>
      <c r="C527" s="540"/>
      <c r="D527" s="540"/>
      <c r="E527" s="540"/>
      <c r="F527" s="540"/>
      <c r="G527" s="540"/>
      <c r="H527" s="540"/>
      <c r="I527" s="540"/>
      <c r="J527" s="540"/>
      <c r="K527" s="540"/>
      <c r="L527" s="540"/>
      <c r="M527" s="540"/>
      <c r="N527" s="540"/>
      <c r="O527" s="540"/>
      <c r="P527" s="540"/>
      <c r="Q527" s="540"/>
      <c r="R527" s="540"/>
      <c r="S527" s="540"/>
      <c r="T527" s="540"/>
      <c r="U527" s="540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"/>
      <c r="AH527" s="1"/>
      <c r="AI527" s="1"/>
      <c r="AJ527" s="1"/>
      <c r="AK527" s="1"/>
    </row>
    <row r="528" spans="1:37" ht="15.75" customHeight="1">
      <c r="A528" s="540"/>
      <c r="B528" s="540"/>
      <c r="C528" s="540"/>
      <c r="D528" s="540"/>
      <c r="E528" s="540"/>
      <c r="F528" s="540"/>
      <c r="G528" s="540"/>
      <c r="H528" s="540"/>
      <c r="I528" s="540"/>
      <c r="J528" s="540"/>
      <c r="K528" s="540"/>
      <c r="L528" s="540"/>
      <c r="M528" s="540"/>
      <c r="N528" s="540"/>
      <c r="O528" s="540"/>
      <c r="P528" s="540"/>
      <c r="Q528" s="540"/>
      <c r="R528" s="540"/>
      <c r="S528" s="540"/>
      <c r="T528" s="540"/>
      <c r="U528" s="540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"/>
      <c r="AH528" s="1"/>
      <c r="AI528" s="1"/>
      <c r="AJ528" s="1"/>
      <c r="AK528" s="1"/>
    </row>
    <row r="529" spans="1:37" ht="15.75" customHeight="1">
      <c r="A529" s="540"/>
      <c r="B529" s="540"/>
      <c r="C529" s="540"/>
      <c r="D529" s="540"/>
      <c r="E529" s="540"/>
      <c r="F529" s="540"/>
      <c r="G529" s="540"/>
      <c r="H529" s="540"/>
      <c r="I529" s="540"/>
      <c r="J529" s="540"/>
      <c r="K529" s="540"/>
      <c r="L529" s="540"/>
      <c r="M529" s="540"/>
      <c r="N529" s="540"/>
      <c r="O529" s="540"/>
      <c r="P529" s="540"/>
      <c r="Q529" s="540"/>
      <c r="R529" s="540"/>
      <c r="S529" s="540"/>
      <c r="T529" s="540"/>
      <c r="U529" s="540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"/>
      <c r="AH529" s="1"/>
      <c r="AI529" s="1"/>
      <c r="AJ529" s="1"/>
      <c r="AK529" s="1"/>
    </row>
    <row r="530" spans="1:37" ht="15.75" customHeight="1">
      <c r="A530" s="540"/>
      <c r="B530" s="540"/>
      <c r="C530" s="540"/>
      <c r="D530" s="540"/>
      <c r="E530" s="540"/>
      <c r="F530" s="540"/>
      <c r="G530" s="540"/>
      <c r="H530" s="540"/>
      <c r="I530" s="540"/>
      <c r="J530" s="540"/>
      <c r="K530" s="540"/>
      <c r="L530" s="540"/>
      <c r="M530" s="540"/>
      <c r="N530" s="540"/>
      <c r="O530" s="540"/>
      <c r="P530" s="540"/>
      <c r="Q530" s="540"/>
      <c r="R530" s="540"/>
      <c r="S530" s="540"/>
      <c r="T530" s="540"/>
      <c r="U530" s="540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"/>
      <c r="AH530" s="1"/>
      <c r="AI530" s="1"/>
      <c r="AJ530" s="1"/>
      <c r="AK530" s="1"/>
    </row>
    <row r="531" spans="1:37" ht="15.75" customHeight="1">
      <c r="A531" s="540"/>
      <c r="B531" s="540"/>
      <c r="C531" s="540"/>
      <c r="D531" s="540"/>
      <c r="E531" s="540"/>
      <c r="F531" s="540"/>
      <c r="G531" s="540"/>
      <c r="H531" s="540"/>
      <c r="I531" s="540"/>
      <c r="J531" s="540"/>
      <c r="K531" s="540"/>
      <c r="L531" s="540"/>
      <c r="M531" s="540"/>
      <c r="N531" s="540"/>
      <c r="O531" s="540"/>
      <c r="P531" s="540"/>
      <c r="Q531" s="540"/>
      <c r="R531" s="540"/>
      <c r="S531" s="540"/>
      <c r="T531" s="540"/>
      <c r="U531" s="540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"/>
      <c r="AH531" s="1"/>
      <c r="AI531" s="1"/>
      <c r="AJ531" s="1"/>
      <c r="AK531" s="1"/>
    </row>
    <row r="532" spans="1:37" ht="15.75" customHeight="1">
      <c r="A532" s="540"/>
      <c r="B532" s="540"/>
      <c r="C532" s="540"/>
      <c r="D532" s="540"/>
      <c r="E532" s="540"/>
      <c r="F532" s="540"/>
      <c r="G532" s="540"/>
      <c r="H532" s="540"/>
      <c r="I532" s="540"/>
      <c r="J532" s="540"/>
      <c r="K532" s="540"/>
      <c r="L532" s="540"/>
      <c r="M532" s="540"/>
      <c r="N532" s="540"/>
      <c r="O532" s="540"/>
      <c r="P532" s="540"/>
      <c r="Q532" s="540"/>
      <c r="R532" s="540"/>
      <c r="S532" s="540"/>
      <c r="T532" s="540"/>
      <c r="U532" s="540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"/>
      <c r="AH532" s="1"/>
      <c r="AI532" s="1"/>
      <c r="AJ532" s="1"/>
      <c r="AK532" s="1"/>
    </row>
    <row r="533" spans="1:37" ht="15.75" customHeight="1">
      <c r="A533" s="540"/>
      <c r="B533" s="540"/>
      <c r="C533" s="540"/>
      <c r="D533" s="540"/>
      <c r="E533" s="540"/>
      <c r="F533" s="540"/>
      <c r="G533" s="540"/>
      <c r="H533" s="540"/>
      <c r="I533" s="540"/>
      <c r="J533" s="540"/>
      <c r="K533" s="540"/>
      <c r="L533" s="540"/>
      <c r="M533" s="540"/>
      <c r="N533" s="540"/>
      <c r="O533" s="540"/>
      <c r="P533" s="540"/>
      <c r="Q533" s="540"/>
      <c r="R533" s="540"/>
      <c r="S533" s="540"/>
      <c r="T533" s="540"/>
      <c r="U533" s="540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"/>
      <c r="AH533" s="1"/>
      <c r="AI533" s="1"/>
      <c r="AJ533" s="1"/>
      <c r="AK533" s="1"/>
    </row>
    <row r="534" spans="1:37" ht="15.75" customHeight="1">
      <c r="A534" s="540"/>
      <c r="B534" s="540"/>
      <c r="C534" s="540"/>
      <c r="D534" s="540"/>
      <c r="E534" s="540"/>
      <c r="F534" s="540"/>
      <c r="G534" s="540"/>
      <c r="H534" s="540"/>
      <c r="I534" s="540"/>
      <c r="J534" s="540"/>
      <c r="K534" s="540"/>
      <c r="L534" s="540"/>
      <c r="M534" s="540"/>
      <c r="N534" s="540"/>
      <c r="O534" s="540"/>
      <c r="P534" s="540"/>
      <c r="Q534" s="540"/>
      <c r="R534" s="540"/>
      <c r="S534" s="540"/>
      <c r="T534" s="540"/>
      <c r="U534" s="540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"/>
      <c r="AH534" s="1"/>
      <c r="AI534" s="1"/>
      <c r="AJ534" s="1"/>
      <c r="AK534" s="1"/>
    </row>
    <row r="535" spans="1:37" ht="15.75" customHeight="1">
      <c r="A535" s="540"/>
      <c r="B535" s="540"/>
      <c r="C535" s="540"/>
      <c r="D535" s="540"/>
      <c r="E535" s="540"/>
      <c r="F535" s="540"/>
      <c r="G535" s="540"/>
      <c r="H535" s="540"/>
      <c r="I535" s="540"/>
      <c r="J535" s="540"/>
      <c r="K535" s="540"/>
      <c r="L535" s="540"/>
      <c r="M535" s="540"/>
      <c r="N535" s="540"/>
      <c r="O535" s="540"/>
      <c r="P535" s="540"/>
      <c r="Q535" s="540"/>
      <c r="R535" s="540"/>
      <c r="S535" s="540"/>
      <c r="T535" s="540"/>
      <c r="U535" s="540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"/>
      <c r="AH535" s="1"/>
      <c r="AI535" s="1"/>
      <c r="AJ535" s="1"/>
      <c r="AK535" s="1"/>
    </row>
    <row r="536" spans="1:37" ht="15.75" customHeight="1">
      <c r="A536" s="540"/>
      <c r="B536" s="540"/>
      <c r="C536" s="540"/>
      <c r="D536" s="540"/>
      <c r="E536" s="540"/>
      <c r="F536" s="540"/>
      <c r="G536" s="540"/>
      <c r="H536" s="540"/>
      <c r="I536" s="540"/>
      <c r="J536" s="540"/>
      <c r="K536" s="540"/>
      <c r="L536" s="540"/>
      <c r="M536" s="540"/>
      <c r="N536" s="540"/>
      <c r="O536" s="540"/>
      <c r="P536" s="540"/>
      <c r="Q536" s="540"/>
      <c r="R536" s="540"/>
      <c r="S536" s="540"/>
      <c r="T536" s="540"/>
      <c r="U536" s="540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"/>
      <c r="AH536" s="1"/>
      <c r="AI536" s="1"/>
      <c r="AJ536" s="1"/>
      <c r="AK536" s="1"/>
    </row>
    <row r="537" spans="1:37" ht="15.75" customHeight="1">
      <c r="A537" s="681"/>
      <c r="B537" s="681"/>
      <c r="C537" s="681"/>
      <c r="D537" s="681"/>
      <c r="E537" s="681"/>
      <c r="F537" s="681"/>
      <c r="G537" s="681"/>
      <c r="H537" s="681"/>
      <c r="I537" s="681"/>
      <c r="J537" s="681"/>
      <c r="K537" s="681"/>
      <c r="L537" s="681"/>
      <c r="M537" s="681"/>
      <c r="N537" s="681"/>
      <c r="O537" s="681"/>
      <c r="P537" s="681"/>
      <c r="Q537" s="681"/>
      <c r="R537" s="681"/>
      <c r="S537" s="681"/>
      <c r="T537" s="681"/>
      <c r="U537" s="68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681"/>
      <c r="B538" s="681"/>
      <c r="C538" s="681"/>
      <c r="D538" s="681"/>
      <c r="E538" s="681"/>
      <c r="F538" s="681"/>
      <c r="G538" s="681"/>
      <c r="H538" s="681"/>
      <c r="I538" s="681"/>
      <c r="J538" s="681"/>
      <c r="K538" s="681"/>
      <c r="L538" s="681"/>
      <c r="M538" s="681"/>
      <c r="N538" s="681"/>
      <c r="O538" s="681"/>
      <c r="P538" s="681"/>
      <c r="Q538" s="681"/>
      <c r="R538" s="681"/>
      <c r="S538" s="681"/>
      <c r="T538" s="681"/>
      <c r="U538" s="68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681"/>
      <c r="B539" s="681"/>
      <c r="C539" s="681"/>
      <c r="D539" s="681"/>
      <c r="E539" s="681"/>
      <c r="F539" s="681"/>
      <c r="G539" s="681"/>
      <c r="H539" s="681"/>
      <c r="I539" s="681"/>
      <c r="J539" s="681"/>
      <c r="K539" s="681"/>
      <c r="L539" s="681"/>
      <c r="M539" s="681"/>
      <c r="N539" s="681"/>
      <c r="O539" s="681"/>
      <c r="P539" s="681"/>
      <c r="Q539" s="681"/>
      <c r="R539" s="681"/>
      <c r="S539" s="681"/>
      <c r="T539" s="681"/>
      <c r="U539" s="68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681"/>
      <c r="B540" s="681"/>
      <c r="C540" s="681"/>
      <c r="D540" s="681"/>
      <c r="E540" s="681"/>
      <c r="F540" s="681"/>
      <c r="G540" s="681"/>
      <c r="H540" s="681"/>
      <c r="I540" s="681"/>
      <c r="J540" s="681"/>
      <c r="K540" s="681"/>
      <c r="L540" s="681"/>
      <c r="M540" s="681"/>
      <c r="N540" s="681"/>
      <c r="O540" s="681"/>
      <c r="P540" s="681"/>
      <c r="Q540" s="681"/>
      <c r="R540" s="681"/>
      <c r="S540" s="681"/>
      <c r="T540" s="681"/>
      <c r="U540" s="68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681"/>
      <c r="B541" s="681"/>
      <c r="C541" s="681"/>
      <c r="D541" s="681"/>
      <c r="E541" s="681"/>
      <c r="F541" s="681"/>
      <c r="G541" s="681"/>
      <c r="H541" s="681"/>
      <c r="I541" s="681"/>
      <c r="J541" s="681"/>
      <c r="K541" s="681"/>
      <c r="L541" s="681"/>
      <c r="M541" s="681"/>
      <c r="N541" s="681"/>
      <c r="O541" s="681"/>
      <c r="P541" s="681"/>
      <c r="Q541" s="681"/>
      <c r="R541" s="681"/>
      <c r="S541" s="681"/>
      <c r="T541" s="681"/>
      <c r="U541" s="68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681"/>
      <c r="B542" s="681"/>
      <c r="C542" s="681"/>
      <c r="D542" s="681"/>
      <c r="E542" s="681"/>
      <c r="F542" s="681"/>
      <c r="G542" s="681"/>
      <c r="H542" s="681"/>
      <c r="I542" s="681"/>
      <c r="J542" s="681"/>
      <c r="K542" s="681"/>
      <c r="L542" s="681"/>
      <c r="M542" s="681"/>
      <c r="N542" s="681"/>
      <c r="O542" s="681"/>
      <c r="P542" s="681"/>
      <c r="Q542" s="681"/>
      <c r="R542" s="681"/>
      <c r="S542" s="681"/>
      <c r="T542" s="681"/>
      <c r="U542" s="68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681"/>
      <c r="B543" s="681"/>
      <c r="C543" s="681"/>
      <c r="D543" s="681"/>
      <c r="E543" s="681"/>
      <c r="F543" s="681"/>
      <c r="G543" s="681"/>
      <c r="H543" s="681"/>
      <c r="I543" s="681"/>
      <c r="J543" s="681"/>
      <c r="K543" s="681"/>
      <c r="L543" s="681"/>
      <c r="M543" s="681"/>
      <c r="N543" s="681"/>
      <c r="O543" s="681"/>
      <c r="P543" s="681"/>
      <c r="Q543" s="681"/>
      <c r="R543" s="681"/>
      <c r="S543" s="681"/>
      <c r="T543" s="681"/>
      <c r="U543" s="68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681"/>
      <c r="B544" s="681"/>
      <c r="C544" s="681"/>
      <c r="D544" s="681"/>
      <c r="E544" s="681"/>
      <c r="F544" s="681"/>
      <c r="G544" s="681"/>
      <c r="H544" s="681"/>
      <c r="I544" s="681"/>
      <c r="J544" s="681"/>
      <c r="K544" s="681"/>
      <c r="L544" s="681"/>
      <c r="M544" s="681"/>
      <c r="N544" s="681"/>
      <c r="O544" s="681"/>
      <c r="P544" s="681"/>
      <c r="Q544" s="681"/>
      <c r="R544" s="681"/>
      <c r="S544" s="681"/>
      <c r="T544" s="681"/>
      <c r="U544" s="68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681"/>
      <c r="B545" s="681"/>
      <c r="C545" s="681"/>
      <c r="D545" s="681"/>
      <c r="E545" s="681"/>
      <c r="F545" s="681"/>
      <c r="G545" s="681"/>
      <c r="H545" s="681"/>
      <c r="I545" s="681"/>
      <c r="J545" s="681"/>
      <c r="K545" s="681"/>
      <c r="L545" s="681"/>
      <c r="M545" s="681"/>
      <c r="N545" s="681"/>
      <c r="O545" s="681"/>
      <c r="P545" s="681"/>
      <c r="Q545" s="681"/>
      <c r="R545" s="681"/>
      <c r="S545" s="681"/>
      <c r="T545" s="681"/>
      <c r="U545" s="68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681"/>
      <c r="B546" s="681"/>
      <c r="C546" s="681"/>
      <c r="D546" s="681"/>
      <c r="E546" s="681"/>
      <c r="F546" s="681"/>
      <c r="G546" s="681"/>
      <c r="H546" s="681"/>
      <c r="I546" s="681"/>
      <c r="J546" s="681"/>
      <c r="K546" s="681"/>
      <c r="L546" s="681"/>
      <c r="M546" s="681"/>
      <c r="N546" s="681"/>
      <c r="O546" s="681"/>
      <c r="P546" s="681"/>
      <c r="Q546" s="681"/>
      <c r="R546" s="681"/>
      <c r="S546" s="681"/>
      <c r="T546" s="681"/>
      <c r="U546" s="68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681"/>
      <c r="B547" s="681"/>
      <c r="C547" s="681"/>
      <c r="D547" s="681"/>
      <c r="E547" s="681"/>
      <c r="F547" s="681"/>
      <c r="G547" s="681"/>
      <c r="H547" s="681"/>
      <c r="I547" s="681"/>
      <c r="J547" s="681"/>
      <c r="K547" s="681"/>
      <c r="L547" s="681"/>
      <c r="M547" s="681"/>
      <c r="N547" s="681"/>
      <c r="O547" s="681"/>
      <c r="P547" s="681"/>
      <c r="Q547" s="681"/>
      <c r="R547" s="681"/>
      <c r="S547" s="681"/>
      <c r="T547" s="681"/>
      <c r="U547" s="68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681"/>
      <c r="B548" s="681"/>
      <c r="C548" s="681"/>
      <c r="D548" s="681"/>
      <c r="E548" s="681"/>
      <c r="F548" s="681"/>
      <c r="G548" s="681"/>
      <c r="H548" s="681"/>
      <c r="I548" s="681"/>
      <c r="J548" s="681"/>
      <c r="K548" s="681"/>
      <c r="L548" s="681"/>
      <c r="M548" s="681"/>
      <c r="N548" s="681"/>
      <c r="O548" s="681"/>
      <c r="P548" s="681"/>
      <c r="Q548" s="681"/>
      <c r="R548" s="681"/>
      <c r="S548" s="681"/>
      <c r="T548" s="681"/>
      <c r="U548" s="68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681"/>
      <c r="B549" s="681"/>
      <c r="C549" s="681"/>
      <c r="D549" s="681"/>
      <c r="E549" s="681"/>
      <c r="F549" s="681"/>
      <c r="G549" s="681"/>
      <c r="H549" s="681"/>
      <c r="I549" s="681"/>
      <c r="J549" s="681"/>
      <c r="K549" s="681"/>
      <c r="L549" s="681"/>
      <c r="M549" s="681"/>
      <c r="N549" s="681"/>
      <c r="O549" s="681"/>
      <c r="P549" s="681"/>
      <c r="Q549" s="681"/>
      <c r="R549" s="681"/>
      <c r="S549" s="681"/>
      <c r="T549" s="681"/>
      <c r="U549" s="68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681"/>
      <c r="B550" s="681"/>
      <c r="C550" s="681"/>
      <c r="D550" s="681"/>
      <c r="E550" s="681"/>
      <c r="F550" s="681"/>
      <c r="G550" s="681"/>
      <c r="H550" s="681"/>
      <c r="I550" s="681"/>
      <c r="J550" s="681"/>
      <c r="K550" s="681"/>
      <c r="L550" s="681"/>
      <c r="M550" s="681"/>
      <c r="N550" s="681"/>
      <c r="O550" s="681"/>
      <c r="P550" s="681"/>
      <c r="Q550" s="681"/>
      <c r="R550" s="681"/>
      <c r="S550" s="681"/>
      <c r="T550" s="681"/>
      <c r="U550" s="68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681"/>
      <c r="B551" s="681"/>
      <c r="C551" s="681"/>
      <c r="D551" s="681"/>
      <c r="E551" s="681"/>
      <c r="F551" s="681"/>
      <c r="G551" s="681"/>
      <c r="H551" s="681"/>
      <c r="I551" s="681"/>
      <c r="J551" s="681"/>
      <c r="K551" s="681"/>
      <c r="L551" s="681"/>
      <c r="M551" s="681"/>
      <c r="N551" s="681"/>
      <c r="O551" s="681"/>
      <c r="P551" s="681"/>
      <c r="Q551" s="681"/>
      <c r="R551" s="681"/>
      <c r="S551" s="681"/>
      <c r="T551" s="681"/>
      <c r="U551" s="68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681"/>
      <c r="B552" s="681"/>
      <c r="C552" s="681"/>
      <c r="D552" s="681"/>
      <c r="E552" s="681"/>
      <c r="F552" s="681"/>
      <c r="G552" s="681"/>
      <c r="H552" s="681"/>
      <c r="I552" s="681"/>
      <c r="J552" s="681"/>
      <c r="K552" s="681"/>
      <c r="L552" s="681"/>
      <c r="M552" s="681"/>
      <c r="N552" s="681"/>
      <c r="O552" s="681"/>
      <c r="P552" s="681"/>
      <c r="Q552" s="681"/>
      <c r="R552" s="681"/>
      <c r="S552" s="681"/>
      <c r="T552" s="681"/>
      <c r="U552" s="68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681"/>
      <c r="B553" s="681"/>
      <c r="C553" s="681"/>
      <c r="D553" s="681"/>
      <c r="E553" s="681"/>
      <c r="F553" s="681"/>
      <c r="G553" s="681"/>
      <c r="H553" s="681"/>
      <c r="I553" s="681"/>
      <c r="J553" s="681"/>
      <c r="K553" s="681"/>
      <c r="L553" s="681"/>
      <c r="M553" s="681"/>
      <c r="N553" s="681"/>
      <c r="O553" s="681"/>
      <c r="P553" s="681"/>
      <c r="Q553" s="681"/>
      <c r="R553" s="681"/>
      <c r="S553" s="681"/>
      <c r="T553" s="681"/>
      <c r="U553" s="68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681"/>
      <c r="B554" s="681"/>
      <c r="C554" s="681"/>
      <c r="D554" s="681"/>
      <c r="E554" s="681"/>
      <c r="F554" s="681"/>
      <c r="G554" s="681"/>
      <c r="H554" s="681"/>
      <c r="I554" s="681"/>
      <c r="J554" s="681"/>
      <c r="K554" s="681"/>
      <c r="L554" s="681"/>
      <c r="M554" s="681"/>
      <c r="N554" s="681"/>
      <c r="O554" s="681"/>
      <c r="P554" s="681"/>
      <c r="Q554" s="681"/>
      <c r="R554" s="681"/>
      <c r="S554" s="681"/>
      <c r="T554" s="681"/>
      <c r="U554" s="68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681"/>
      <c r="B555" s="681"/>
      <c r="C555" s="681"/>
      <c r="D555" s="681"/>
      <c r="E555" s="681"/>
      <c r="F555" s="681"/>
      <c r="G555" s="681"/>
      <c r="H555" s="681"/>
      <c r="I555" s="681"/>
      <c r="J555" s="681"/>
      <c r="K555" s="681"/>
      <c r="L555" s="681"/>
      <c r="M555" s="681"/>
      <c r="N555" s="681"/>
      <c r="O555" s="681"/>
      <c r="P555" s="681"/>
      <c r="Q555" s="681"/>
      <c r="R555" s="681"/>
      <c r="S555" s="681"/>
      <c r="T555" s="681"/>
      <c r="U555" s="68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681"/>
      <c r="B556" s="681"/>
      <c r="C556" s="681"/>
      <c r="D556" s="681"/>
      <c r="E556" s="681"/>
      <c r="F556" s="681"/>
      <c r="G556" s="681"/>
      <c r="H556" s="681"/>
      <c r="I556" s="681"/>
      <c r="J556" s="681"/>
      <c r="K556" s="681"/>
      <c r="L556" s="681"/>
      <c r="M556" s="681"/>
      <c r="N556" s="681"/>
      <c r="O556" s="681"/>
      <c r="P556" s="681"/>
      <c r="Q556" s="681"/>
      <c r="R556" s="681"/>
      <c r="S556" s="681"/>
      <c r="T556" s="681"/>
      <c r="U556" s="68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681"/>
      <c r="B557" s="681"/>
      <c r="C557" s="681"/>
      <c r="D557" s="681"/>
      <c r="E557" s="681"/>
      <c r="F557" s="681"/>
      <c r="G557" s="681"/>
      <c r="H557" s="681"/>
      <c r="I557" s="681"/>
      <c r="J557" s="681"/>
      <c r="K557" s="681"/>
      <c r="L557" s="681"/>
      <c r="M557" s="681"/>
      <c r="N557" s="681"/>
      <c r="O557" s="681"/>
      <c r="P557" s="681"/>
      <c r="Q557" s="681"/>
      <c r="R557" s="681"/>
      <c r="S557" s="681"/>
      <c r="T557" s="681"/>
      <c r="U557" s="68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681"/>
      <c r="B558" s="681"/>
      <c r="C558" s="681"/>
      <c r="D558" s="681"/>
      <c r="E558" s="681"/>
      <c r="F558" s="681"/>
      <c r="G558" s="681"/>
      <c r="H558" s="681"/>
      <c r="I558" s="681"/>
      <c r="J558" s="681"/>
      <c r="K558" s="681"/>
      <c r="L558" s="681"/>
      <c r="M558" s="681"/>
      <c r="N558" s="681"/>
      <c r="O558" s="681"/>
      <c r="P558" s="681"/>
      <c r="Q558" s="681"/>
      <c r="R558" s="681"/>
      <c r="S558" s="681"/>
      <c r="T558" s="681"/>
      <c r="U558" s="68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681"/>
      <c r="B559" s="681"/>
      <c r="C559" s="681"/>
      <c r="D559" s="681"/>
      <c r="E559" s="681"/>
      <c r="F559" s="681"/>
      <c r="G559" s="681"/>
      <c r="H559" s="681"/>
      <c r="I559" s="681"/>
      <c r="J559" s="681"/>
      <c r="K559" s="681"/>
      <c r="L559" s="681"/>
      <c r="M559" s="681"/>
      <c r="N559" s="681"/>
      <c r="O559" s="681"/>
      <c r="P559" s="681"/>
      <c r="Q559" s="681"/>
      <c r="R559" s="681"/>
      <c r="S559" s="681"/>
      <c r="T559" s="681"/>
      <c r="U559" s="68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681"/>
      <c r="B560" s="681"/>
      <c r="C560" s="681"/>
      <c r="D560" s="681"/>
      <c r="E560" s="681"/>
      <c r="F560" s="681"/>
      <c r="G560" s="681"/>
      <c r="H560" s="681"/>
      <c r="I560" s="681"/>
      <c r="J560" s="681"/>
      <c r="K560" s="681"/>
      <c r="L560" s="681"/>
      <c r="M560" s="681"/>
      <c r="N560" s="681"/>
      <c r="O560" s="681"/>
      <c r="P560" s="681"/>
      <c r="Q560" s="681"/>
      <c r="R560" s="681"/>
      <c r="S560" s="681"/>
      <c r="T560" s="681"/>
      <c r="U560" s="68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681"/>
      <c r="B561" s="681"/>
      <c r="C561" s="681"/>
      <c r="D561" s="681"/>
      <c r="E561" s="681"/>
      <c r="F561" s="681"/>
      <c r="G561" s="681"/>
      <c r="H561" s="681"/>
      <c r="I561" s="681"/>
      <c r="J561" s="681"/>
      <c r="K561" s="681"/>
      <c r="L561" s="681"/>
      <c r="M561" s="681"/>
      <c r="N561" s="681"/>
      <c r="O561" s="681"/>
      <c r="P561" s="681"/>
      <c r="Q561" s="681"/>
      <c r="R561" s="681"/>
      <c r="S561" s="681"/>
      <c r="T561" s="681"/>
      <c r="U561" s="68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</sheetData>
  <mergeCells count="6">
    <mergeCell ref="C389:C390"/>
    <mergeCell ref="D2:E2"/>
    <mergeCell ref="C371:C372"/>
    <mergeCell ref="C373:C374"/>
    <mergeCell ref="C385:C386"/>
    <mergeCell ref="C387:C388"/>
  </mergeCells>
  <pageMargins left="0.7" right="0.7" top="0.75" bottom="0.75" header="0" footer="0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008"/>
  <sheetViews>
    <sheetView workbookViewId="0">
      <selection activeCell="D16" sqref="D16"/>
    </sheetView>
  </sheetViews>
  <sheetFormatPr defaultColWidth="14.42578125" defaultRowHeight="15" customHeight="1" outlineLevelRow="2"/>
  <cols>
    <col min="1" max="1" width="7.140625" customWidth="1"/>
    <col min="2" max="2" width="5" customWidth="1"/>
    <col min="3" max="3" width="66.42578125" customWidth="1"/>
    <col min="4" max="4" width="24.7109375" customWidth="1"/>
    <col min="5" max="6" width="14.140625" customWidth="1"/>
    <col min="7" max="7" width="17" customWidth="1"/>
    <col min="8" max="12" width="14.140625" customWidth="1"/>
    <col min="13" max="13" width="16.28515625" customWidth="1"/>
    <col min="14" max="16" width="10.140625" customWidth="1"/>
    <col min="17" max="38" width="9.140625" customWidth="1"/>
  </cols>
  <sheetData>
    <row r="1" spans="1:38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5" customHeight="1">
      <c r="A2" s="1" t="s">
        <v>548</v>
      </c>
      <c r="B2" s="2"/>
      <c r="C2" s="3" t="s">
        <v>0</v>
      </c>
      <c r="D2" s="974" t="s">
        <v>1</v>
      </c>
      <c r="E2" s="97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5" customHeight="1">
      <c r="A3" s="1"/>
      <c r="B3" s="4"/>
      <c r="C3" s="5"/>
      <c r="D3" s="6" t="s">
        <v>2</v>
      </c>
      <c r="E3" s="7" t="s">
        <v>3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33.75" customHeight="1">
      <c r="A4" s="1"/>
      <c r="B4" s="8">
        <v>1</v>
      </c>
      <c r="C4" s="9" t="s">
        <v>4</v>
      </c>
      <c r="D4" s="6">
        <v>0</v>
      </c>
      <c r="E4" s="7" t="s">
        <v>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33.75" customHeight="1">
      <c r="A5" s="1"/>
      <c r="B5" s="8">
        <v>2</v>
      </c>
      <c r="C5" s="9" t="s">
        <v>6</v>
      </c>
      <c r="D5" s="6"/>
      <c r="E5" s="7" t="s">
        <v>5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ht="33.75" customHeight="1">
      <c r="A6" s="1"/>
      <c r="B6" s="10">
        <v>3</v>
      </c>
      <c r="C6" s="11" t="s">
        <v>7</v>
      </c>
      <c r="D6" s="12">
        <v>123.12</v>
      </c>
      <c r="E6" s="13" t="s">
        <v>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1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</row>
    <row r="9" spans="1:38">
      <c r="A9" s="16"/>
      <c r="B9" s="15" t="s">
        <v>9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</row>
    <row r="10" spans="1:38">
      <c r="A10" s="22"/>
      <c r="B10" s="15" t="s">
        <v>1228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</row>
    <row r="11" spans="1:38">
      <c r="A11" s="50"/>
      <c r="B11" s="60" t="s">
        <v>10</v>
      </c>
      <c r="C11" s="17" t="s">
        <v>12</v>
      </c>
      <c r="D11" s="60" t="s">
        <v>1229</v>
      </c>
      <c r="E11" s="60" t="s">
        <v>1230</v>
      </c>
      <c r="F11" s="60" t="s">
        <v>1231</v>
      </c>
      <c r="G11" s="60" t="s">
        <v>1232</v>
      </c>
      <c r="H11" s="60" t="s">
        <v>1233</v>
      </c>
      <c r="I11" s="60" t="s">
        <v>1234</v>
      </c>
      <c r="J11" s="60" t="s">
        <v>1235</v>
      </c>
      <c r="K11" s="60" t="s">
        <v>1236</v>
      </c>
      <c r="L11" s="60" t="s">
        <v>1237</v>
      </c>
      <c r="M11" s="60" t="s">
        <v>1238</v>
      </c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</row>
    <row r="12" spans="1:38" ht="51">
      <c r="A12" s="50"/>
      <c r="B12" s="60">
        <v>1</v>
      </c>
      <c r="C12" s="19" t="s">
        <v>1239</v>
      </c>
      <c r="D12" s="60" t="s">
        <v>1686</v>
      </c>
      <c r="E12" s="60"/>
      <c r="F12" s="60"/>
      <c r="G12" s="60"/>
      <c r="H12" s="60"/>
      <c r="I12" s="60"/>
      <c r="J12" s="60"/>
      <c r="K12" s="60"/>
      <c r="L12" s="60"/>
      <c r="M12" s="6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</row>
    <row r="13" spans="1:38">
      <c r="A13" s="50"/>
      <c r="B13" s="60">
        <v>2</v>
      </c>
      <c r="C13" s="19" t="s">
        <v>560</v>
      </c>
      <c r="D13" s="60">
        <v>39045562</v>
      </c>
      <c r="E13" s="60"/>
      <c r="F13" s="60"/>
      <c r="G13" s="60"/>
      <c r="H13" s="60"/>
      <c r="I13" s="60"/>
      <c r="J13" s="60"/>
      <c r="K13" s="60"/>
      <c r="L13" s="60"/>
      <c r="M13" s="6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</row>
    <row r="14" spans="1:38">
      <c r="A14" s="50"/>
      <c r="B14" s="60">
        <v>3</v>
      </c>
      <c r="C14" s="19" t="s">
        <v>561</v>
      </c>
      <c r="D14" s="60" t="s">
        <v>562</v>
      </c>
      <c r="E14" s="60"/>
      <c r="F14" s="60"/>
      <c r="G14" s="60"/>
      <c r="H14" s="60"/>
      <c r="I14" s="60"/>
      <c r="J14" s="60"/>
      <c r="K14" s="60"/>
      <c r="L14" s="60"/>
      <c r="M14" s="6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</row>
    <row r="15" spans="1:38">
      <c r="A15" s="50"/>
      <c r="B15" s="60">
        <v>4</v>
      </c>
      <c r="C15" s="19" t="s">
        <v>1240</v>
      </c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</row>
    <row r="16" spans="1:38" ht="38.25">
      <c r="A16" s="50"/>
      <c r="B16" s="60">
        <v>5</v>
      </c>
      <c r="C16" s="19" t="s">
        <v>14</v>
      </c>
      <c r="D16" s="60" t="s">
        <v>1687</v>
      </c>
      <c r="E16" s="60"/>
      <c r="F16" s="60"/>
      <c r="G16" s="60"/>
      <c r="H16" s="60"/>
      <c r="I16" s="60"/>
      <c r="J16" s="60"/>
      <c r="K16" s="60"/>
      <c r="L16" s="60"/>
      <c r="M16" s="6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</row>
    <row r="17" spans="1:38" ht="25.5">
      <c r="A17" s="50"/>
      <c r="B17" s="60">
        <v>6</v>
      </c>
      <c r="C17" s="19" t="s">
        <v>1241</v>
      </c>
      <c r="D17" s="60" t="s">
        <v>1242</v>
      </c>
      <c r="E17" s="60"/>
      <c r="F17" s="60"/>
      <c r="G17" s="60"/>
      <c r="H17" s="60"/>
      <c r="I17" s="60"/>
      <c r="J17" s="60"/>
      <c r="K17" s="60"/>
      <c r="L17" s="60"/>
      <c r="M17" s="6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</row>
    <row r="18" spans="1:38" ht="25.5">
      <c r="A18" s="50"/>
      <c r="B18" s="60">
        <v>7</v>
      </c>
      <c r="C18" s="19" t="s">
        <v>1243</v>
      </c>
      <c r="D18" s="60" t="s">
        <v>1244</v>
      </c>
      <c r="E18" s="60"/>
      <c r="F18" s="60"/>
      <c r="G18" s="60"/>
      <c r="H18" s="60"/>
      <c r="I18" s="60"/>
      <c r="J18" s="60"/>
      <c r="K18" s="60"/>
      <c r="L18" s="60"/>
      <c r="M18" s="6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</row>
    <row r="19" spans="1:38">
      <c r="A19" s="50"/>
      <c r="B19" s="60">
        <v>8</v>
      </c>
      <c r="C19" s="19" t="s">
        <v>1245</v>
      </c>
      <c r="D19" s="60" t="s">
        <v>1246</v>
      </c>
      <c r="E19" s="60"/>
      <c r="F19" s="60"/>
      <c r="G19" s="60"/>
      <c r="H19" s="60"/>
      <c r="I19" s="60"/>
      <c r="J19" s="60"/>
      <c r="K19" s="60"/>
      <c r="L19" s="60"/>
      <c r="M19" s="6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</row>
    <row r="20" spans="1:38">
      <c r="A20" s="50"/>
      <c r="B20" s="16"/>
      <c r="C20" s="21"/>
      <c r="D20" s="16"/>
      <c r="E20" s="16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</row>
    <row r="21" spans="1:38" ht="15.75" customHeight="1">
      <c r="A21" s="50"/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</row>
    <row r="22" spans="1:38" ht="15.75" customHeight="1">
      <c r="A22" s="334" t="s">
        <v>94</v>
      </c>
      <c r="B22" s="54" t="s">
        <v>95</v>
      </c>
      <c r="C22" s="55" t="s">
        <v>96</v>
      </c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</row>
    <row r="23" spans="1:38" ht="15.75" customHeight="1" outlineLevel="1">
      <c r="A23" s="22"/>
      <c r="B23" s="58"/>
      <c r="C23" s="15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</row>
    <row r="24" spans="1:38" ht="15.75" customHeight="1" outlineLevel="1">
      <c r="A24" s="22" t="s">
        <v>24</v>
      </c>
      <c r="B24" s="15" t="s">
        <v>1247</v>
      </c>
      <c r="C24" s="15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</row>
    <row r="25" spans="1:38" ht="15.75" customHeight="1" outlineLevel="1">
      <c r="A25" s="22"/>
      <c r="B25" s="17" t="s">
        <v>10</v>
      </c>
      <c r="C25" s="17" t="s">
        <v>12</v>
      </c>
      <c r="D25" s="60" t="s">
        <v>26</v>
      </c>
      <c r="E25" s="60" t="s">
        <v>855</v>
      </c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</row>
    <row r="26" spans="1:38" ht="15.75" customHeight="1" outlineLevel="1">
      <c r="A26" s="22"/>
      <c r="B26" s="17">
        <v>1</v>
      </c>
      <c r="C26" s="190" t="s">
        <v>1248</v>
      </c>
      <c r="D26" s="60" t="s">
        <v>649</v>
      </c>
      <c r="E26" s="17">
        <v>591</v>
      </c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</row>
    <row r="27" spans="1:38" ht="15.75" customHeight="1" outlineLevel="1">
      <c r="A27" s="22"/>
      <c r="B27" s="17">
        <v>2</v>
      </c>
      <c r="C27" s="190" t="s">
        <v>1249</v>
      </c>
      <c r="D27" s="60" t="s">
        <v>649</v>
      </c>
      <c r="E27" s="17">
        <v>1626</v>
      </c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</row>
    <row r="28" spans="1:38" ht="15.75" customHeight="1" outlineLevel="1">
      <c r="A28" s="22"/>
      <c r="B28" s="17">
        <v>3</v>
      </c>
      <c r="C28" s="190" t="s">
        <v>1250</v>
      </c>
      <c r="D28" s="60" t="s">
        <v>649</v>
      </c>
      <c r="E28" s="17">
        <v>969</v>
      </c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</row>
    <row r="29" spans="1:38" ht="15.75" customHeight="1" outlineLevel="1">
      <c r="A29" s="22"/>
      <c r="B29" s="17">
        <v>4</v>
      </c>
      <c r="C29" s="190" t="s">
        <v>1251</v>
      </c>
      <c r="D29" s="60" t="s">
        <v>874</v>
      </c>
      <c r="E29" s="17">
        <v>58.16</v>
      </c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</row>
    <row r="30" spans="1:38" ht="15.75" customHeight="1" outlineLevel="1">
      <c r="A30" s="22"/>
      <c r="B30" s="17"/>
      <c r="C30" s="335" t="s">
        <v>1252</v>
      </c>
      <c r="D30" s="60" t="s">
        <v>874</v>
      </c>
      <c r="E30" s="17">
        <v>57.46</v>
      </c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</row>
    <row r="31" spans="1:38" ht="15.75" customHeight="1" outlineLevel="1">
      <c r="A31" s="22"/>
      <c r="B31" s="17"/>
      <c r="C31" s="335" t="s">
        <v>1253</v>
      </c>
      <c r="D31" s="60" t="s">
        <v>874</v>
      </c>
      <c r="E31" s="17">
        <v>0.7</v>
      </c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</row>
    <row r="32" spans="1:38" ht="15.75" customHeight="1" outlineLevel="1">
      <c r="A32" s="22"/>
      <c r="B32" s="17">
        <v>5</v>
      </c>
      <c r="C32" s="190" t="s">
        <v>1254</v>
      </c>
      <c r="D32" s="60" t="s">
        <v>649</v>
      </c>
      <c r="E32" s="17">
        <v>45</v>
      </c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</row>
    <row r="33" spans="1:38" ht="15.75" customHeight="1" outlineLevel="1">
      <c r="A33" s="22"/>
      <c r="B33" s="17">
        <v>6</v>
      </c>
      <c r="C33" s="190" t="s">
        <v>1255</v>
      </c>
      <c r="D33" s="60" t="s">
        <v>649</v>
      </c>
      <c r="E33" s="17">
        <v>45</v>
      </c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</row>
    <row r="34" spans="1:38" ht="15.75" customHeight="1" outlineLevel="1">
      <c r="A34" s="22"/>
      <c r="B34" s="50"/>
      <c r="C34" s="59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</row>
    <row r="35" spans="1:38" ht="15.75" customHeight="1" outlineLevel="1">
      <c r="A35" s="22"/>
      <c r="B35" s="58"/>
      <c r="C35" s="15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</row>
    <row r="36" spans="1:38" ht="15.75" customHeight="1" outlineLevel="1">
      <c r="A36" s="22" t="s">
        <v>35</v>
      </c>
      <c r="B36" s="15" t="s">
        <v>1256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</row>
    <row r="37" spans="1:38" ht="38.25" outlineLevel="1">
      <c r="A37" s="50"/>
      <c r="B37" s="17" t="s">
        <v>10</v>
      </c>
      <c r="C37" s="17" t="s">
        <v>12</v>
      </c>
      <c r="D37" s="60" t="s">
        <v>26</v>
      </c>
      <c r="E37" s="60" t="s">
        <v>1257</v>
      </c>
      <c r="F37" s="60" t="s">
        <v>1258</v>
      </c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</row>
    <row r="38" spans="1:38" ht="15.75" customHeight="1" outlineLevel="1">
      <c r="A38" s="50"/>
      <c r="B38" s="17">
        <v>1</v>
      </c>
      <c r="C38" s="19" t="s">
        <v>1259</v>
      </c>
      <c r="D38" s="60" t="s">
        <v>649</v>
      </c>
      <c r="E38" s="190"/>
      <c r="F38" s="19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</row>
    <row r="39" spans="1:38" outlineLevel="1">
      <c r="A39" s="50"/>
      <c r="B39" s="17">
        <v>2</v>
      </c>
      <c r="C39" s="19" t="s">
        <v>1260</v>
      </c>
      <c r="D39" s="60" t="s">
        <v>649</v>
      </c>
      <c r="E39" s="60">
        <v>1626</v>
      </c>
      <c r="F39" s="19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</row>
    <row r="40" spans="1:38" ht="15.75" customHeight="1" outlineLevel="1">
      <c r="A40" s="50"/>
      <c r="B40" s="17">
        <v>3</v>
      </c>
      <c r="C40" s="19" t="s">
        <v>1261</v>
      </c>
      <c r="D40" s="60" t="s">
        <v>649</v>
      </c>
      <c r="E40" s="19"/>
      <c r="F40" s="19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</row>
    <row r="41" spans="1:38" ht="15.75" customHeight="1" outlineLevel="1">
      <c r="A41" s="50"/>
      <c r="B41" s="17">
        <v>4</v>
      </c>
      <c r="C41" s="19" t="s">
        <v>1262</v>
      </c>
      <c r="D41" s="60" t="s">
        <v>649</v>
      </c>
      <c r="E41" s="19"/>
      <c r="F41" s="19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</row>
    <row r="42" spans="1:38" ht="15.75" customHeight="1" outlineLevel="1">
      <c r="A42" s="50"/>
      <c r="B42" s="17">
        <v>5</v>
      </c>
      <c r="C42" s="126" t="s">
        <v>1263</v>
      </c>
      <c r="D42" s="60" t="s">
        <v>649</v>
      </c>
      <c r="E42" s="60">
        <v>1626</v>
      </c>
      <c r="F42" s="6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</row>
    <row r="43" spans="1:38" ht="15.75" customHeight="1" outlineLevel="1">
      <c r="A43" s="50"/>
      <c r="B43" s="50"/>
      <c r="C43" s="50"/>
      <c r="D43" s="16"/>
      <c r="E43" s="16"/>
      <c r="F43" s="16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</row>
    <row r="44" spans="1:38" ht="15.75" customHeight="1" outlineLevel="1">
      <c r="A44" s="50"/>
      <c r="B44" s="50"/>
      <c r="C44" s="15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</row>
    <row r="45" spans="1:38" ht="15.75" customHeight="1" outlineLevel="1">
      <c r="A45" s="22" t="s">
        <v>208</v>
      </c>
      <c r="B45" s="15" t="s">
        <v>1264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</row>
    <row r="46" spans="1:38" ht="51" outlineLevel="1">
      <c r="A46" s="50"/>
      <c r="B46" s="17" t="s">
        <v>10</v>
      </c>
      <c r="C46" s="60" t="s">
        <v>1265</v>
      </c>
      <c r="D46" s="60" t="s">
        <v>1266</v>
      </c>
      <c r="E46" s="60" t="s">
        <v>1267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</row>
    <row r="47" spans="1:38" ht="15.75" customHeight="1" outlineLevel="1">
      <c r="A47" s="50"/>
      <c r="B47" s="17">
        <v>1</v>
      </c>
      <c r="C47" s="118" t="s">
        <v>1268</v>
      </c>
      <c r="D47" s="190"/>
      <c r="E47" s="19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</row>
    <row r="48" spans="1:38" ht="15.75" customHeight="1" outlineLevel="1">
      <c r="A48" s="50"/>
      <c r="B48" s="69" t="s">
        <v>145</v>
      </c>
      <c r="C48" s="19"/>
      <c r="D48" s="19"/>
      <c r="E48" s="19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</row>
    <row r="49" spans="1:38" ht="15.75" customHeight="1" outlineLevel="1">
      <c r="A49" s="50"/>
      <c r="B49" s="69" t="s">
        <v>41</v>
      </c>
      <c r="C49" s="19"/>
      <c r="D49" s="19"/>
      <c r="E49" s="19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</row>
    <row r="50" spans="1:38" ht="15.75" customHeight="1" outlineLevel="1">
      <c r="A50" s="50"/>
      <c r="B50" s="69" t="s">
        <v>149</v>
      </c>
      <c r="C50" s="19"/>
      <c r="D50" s="19"/>
      <c r="E50" s="19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</row>
    <row r="51" spans="1:38" ht="15.75" customHeight="1" outlineLevel="1">
      <c r="A51" s="50"/>
      <c r="B51" s="69" t="s">
        <v>936</v>
      </c>
      <c r="C51" s="19"/>
      <c r="D51" s="17"/>
      <c r="E51" s="17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</row>
    <row r="52" spans="1:38" ht="15.75" customHeight="1" outlineLevel="1">
      <c r="A52" s="50"/>
      <c r="B52" s="17">
        <v>2</v>
      </c>
      <c r="C52" s="118" t="s">
        <v>1260</v>
      </c>
      <c r="D52" s="190"/>
      <c r="E52" s="19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</row>
    <row r="53" spans="1:38" ht="15.75" customHeight="1" outlineLevel="1">
      <c r="A53" s="50"/>
      <c r="B53" s="69" t="s">
        <v>164</v>
      </c>
      <c r="C53" s="19" t="s">
        <v>1269</v>
      </c>
      <c r="D53" s="60">
        <v>100</v>
      </c>
      <c r="E53" s="60">
        <v>46</v>
      </c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</row>
    <row r="54" spans="1:38" ht="15.75" customHeight="1" outlineLevel="1">
      <c r="A54" s="50"/>
      <c r="B54" s="69" t="s">
        <v>46</v>
      </c>
      <c r="C54" s="19" t="s">
        <v>1269</v>
      </c>
      <c r="D54" s="60">
        <v>50</v>
      </c>
      <c r="E54" s="60">
        <v>64</v>
      </c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</row>
    <row r="55" spans="1:38" ht="15.75" customHeight="1" outlineLevel="1">
      <c r="A55" s="50"/>
      <c r="B55" s="69" t="s">
        <v>810</v>
      </c>
      <c r="C55" s="19" t="s">
        <v>1269</v>
      </c>
      <c r="D55" s="60">
        <v>40</v>
      </c>
      <c r="E55" s="60">
        <v>547</v>
      </c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</row>
    <row r="56" spans="1:38" ht="15.75" customHeight="1" outlineLevel="1">
      <c r="A56" s="50"/>
      <c r="B56" s="79">
        <v>45384</v>
      </c>
      <c r="C56" s="19" t="s">
        <v>1270</v>
      </c>
      <c r="D56" s="60">
        <v>30</v>
      </c>
      <c r="E56" s="60">
        <v>969</v>
      </c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</row>
    <row r="57" spans="1:38" ht="15.75" customHeight="1" outlineLevel="1">
      <c r="A57" s="50"/>
      <c r="B57" s="17">
        <v>3</v>
      </c>
      <c r="C57" s="118" t="s">
        <v>1261</v>
      </c>
      <c r="D57" s="190"/>
      <c r="E57" s="19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</row>
    <row r="58" spans="1:38" ht="15.75" customHeight="1" outlineLevel="1">
      <c r="A58" s="50"/>
      <c r="B58" s="69" t="s">
        <v>172</v>
      </c>
      <c r="C58" s="19"/>
      <c r="D58" s="17"/>
      <c r="E58" s="17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</row>
    <row r="59" spans="1:38" ht="15.75" customHeight="1" outlineLevel="1">
      <c r="A59" s="50"/>
      <c r="B59" s="69" t="s">
        <v>51</v>
      </c>
      <c r="C59" s="19"/>
      <c r="D59" s="17"/>
      <c r="E59" s="17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</row>
    <row r="60" spans="1:38" ht="15.75" customHeight="1" outlineLevel="1">
      <c r="A60" s="50"/>
      <c r="B60" s="69" t="s">
        <v>813</v>
      </c>
      <c r="C60" s="19"/>
      <c r="D60" s="17"/>
      <c r="E60" s="17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</row>
    <row r="61" spans="1:38" ht="15.75" customHeight="1" outlineLevel="1">
      <c r="A61" s="50"/>
      <c r="B61" s="69" t="s">
        <v>936</v>
      </c>
      <c r="C61" s="19"/>
      <c r="D61" s="17"/>
      <c r="E61" s="17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</row>
    <row r="62" spans="1:38" ht="15.75" customHeight="1" outlineLevel="1">
      <c r="A62" s="50"/>
      <c r="B62" s="17">
        <v>4</v>
      </c>
      <c r="C62" s="118" t="s">
        <v>1262</v>
      </c>
      <c r="D62" s="190"/>
      <c r="E62" s="19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</row>
    <row r="63" spans="1:38" ht="15.75" customHeight="1" outlineLevel="1">
      <c r="A63" s="50"/>
      <c r="B63" s="69" t="s">
        <v>76</v>
      </c>
      <c r="C63" s="19"/>
      <c r="D63" s="17"/>
      <c r="E63" s="17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</row>
    <row r="64" spans="1:38" ht="15.75" customHeight="1" outlineLevel="1">
      <c r="A64" s="50"/>
      <c r="B64" s="69" t="s">
        <v>56</v>
      </c>
      <c r="C64" s="19"/>
      <c r="D64" s="17"/>
      <c r="E64" s="17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</row>
    <row r="65" spans="1:38" ht="15.75" customHeight="1" outlineLevel="1">
      <c r="A65" s="50"/>
      <c r="B65" s="69" t="s">
        <v>58</v>
      </c>
      <c r="C65" s="19"/>
      <c r="D65" s="17"/>
      <c r="E65" s="17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</row>
    <row r="66" spans="1:38" ht="15.75" customHeight="1" outlineLevel="1">
      <c r="A66" s="50"/>
      <c r="B66" s="69" t="s">
        <v>936</v>
      </c>
      <c r="C66" s="19"/>
      <c r="D66" s="17"/>
      <c r="E66" s="17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</row>
    <row r="67" spans="1:38" ht="15.75" customHeight="1" outlineLevel="1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</row>
    <row r="68" spans="1:38" ht="15.75" customHeight="1" outlineLevel="1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</row>
    <row r="69" spans="1:38" ht="15.75" customHeight="1" outlineLevel="1">
      <c r="A69" s="22" t="s">
        <v>67</v>
      </c>
      <c r="B69" s="15" t="s">
        <v>1271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</row>
    <row r="70" spans="1:38" ht="15.75" customHeight="1" outlineLevel="1">
      <c r="A70" s="22"/>
      <c r="B70" s="17" t="s">
        <v>10</v>
      </c>
      <c r="C70" s="17" t="s">
        <v>12</v>
      </c>
      <c r="D70" s="60" t="s">
        <v>26</v>
      </c>
      <c r="E70" s="60" t="s">
        <v>855</v>
      </c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</row>
    <row r="71" spans="1:38" ht="15.75" customHeight="1" outlineLevel="1">
      <c r="A71" s="50"/>
      <c r="B71" s="60">
        <v>1</v>
      </c>
      <c r="C71" s="19" t="s">
        <v>1272</v>
      </c>
      <c r="D71" s="17" t="s">
        <v>268</v>
      </c>
      <c r="E71" s="17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</row>
    <row r="72" spans="1:38" ht="15.75" customHeight="1" outlineLevel="1">
      <c r="A72" s="50"/>
      <c r="B72" s="60"/>
      <c r="C72" s="216" t="s">
        <v>1273</v>
      </c>
      <c r="D72" s="17" t="s">
        <v>268</v>
      </c>
      <c r="E72" s="17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</row>
    <row r="73" spans="1:38" ht="15.75" customHeight="1" outlineLevel="1">
      <c r="A73" s="50"/>
      <c r="B73" s="60"/>
      <c r="C73" s="216" t="s">
        <v>1274</v>
      </c>
      <c r="D73" s="17" t="s">
        <v>268</v>
      </c>
      <c r="E73" s="17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</row>
    <row r="74" spans="1:38" ht="15.75" customHeight="1" outlineLevel="1">
      <c r="A74" s="50"/>
      <c r="B74" s="17"/>
      <c r="C74" s="216" t="s">
        <v>1275</v>
      </c>
      <c r="D74" s="17" t="s">
        <v>268</v>
      </c>
      <c r="E74" s="17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</row>
    <row r="75" spans="1:38" ht="15.75" customHeight="1" outlineLevel="1">
      <c r="A75" s="50"/>
      <c r="B75" s="17">
        <v>2</v>
      </c>
      <c r="C75" s="19" t="s">
        <v>1276</v>
      </c>
      <c r="D75" s="17" t="s">
        <v>346</v>
      </c>
      <c r="E75" s="17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</row>
    <row r="76" spans="1:38" ht="15.75" customHeight="1" outlineLevel="1">
      <c r="A76" s="50"/>
      <c r="B76" s="17">
        <v>3</v>
      </c>
      <c r="C76" s="19" t="s">
        <v>1277</v>
      </c>
      <c r="D76" s="17" t="s">
        <v>649</v>
      </c>
      <c r="E76" s="17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</row>
    <row r="77" spans="1:38" ht="15.75" customHeight="1" outlineLevel="1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</row>
    <row r="78" spans="1:38" ht="15.75" customHeight="1" outlineLevel="1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</row>
    <row r="79" spans="1:38" ht="15.75" customHeight="1" outlineLevel="1">
      <c r="A79" s="22" t="s">
        <v>272</v>
      </c>
      <c r="B79" s="15" t="s">
        <v>1278</v>
      </c>
      <c r="C79" s="336"/>
      <c r="D79" s="337"/>
      <c r="E79" s="338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</row>
    <row r="80" spans="1:38" ht="15.75" customHeight="1" outlineLevel="1">
      <c r="A80" s="50"/>
      <c r="B80" s="17" t="s">
        <v>10</v>
      </c>
      <c r="C80" s="17" t="s">
        <v>12</v>
      </c>
      <c r="D80" s="60" t="s">
        <v>26</v>
      </c>
      <c r="E80" s="81" t="s">
        <v>1279</v>
      </c>
      <c r="F80" s="81" t="s">
        <v>1280</v>
      </c>
      <c r="G80" s="81" t="s">
        <v>1281</v>
      </c>
      <c r="H80" s="81" t="s">
        <v>1282</v>
      </c>
      <c r="I80" s="81" t="s">
        <v>1283</v>
      </c>
      <c r="J80" s="81" t="s">
        <v>1284</v>
      </c>
      <c r="K80" s="81" t="s">
        <v>1285</v>
      </c>
      <c r="L80" s="81" t="s">
        <v>1286</v>
      </c>
      <c r="M80" s="81" t="s">
        <v>1287</v>
      </c>
      <c r="N80" s="81" t="s">
        <v>1288</v>
      </c>
      <c r="O80" s="81" t="s">
        <v>1289</v>
      </c>
      <c r="P80" s="81" t="s">
        <v>1290</v>
      </c>
      <c r="Q80" s="17" t="s">
        <v>1096</v>
      </c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</row>
    <row r="81" spans="1:38" ht="15.75" customHeight="1" outlineLevel="1">
      <c r="A81" s="50"/>
      <c r="B81" s="17">
        <v>1</v>
      </c>
      <c r="C81" s="19" t="s">
        <v>1259</v>
      </c>
      <c r="D81" s="60" t="s">
        <v>1291</v>
      </c>
      <c r="E81" s="339"/>
      <c r="F81" s="339"/>
      <c r="G81" s="339"/>
      <c r="H81" s="339"/>
      <c r="I81" s="339"/>
      <c r="J81" s="339"/>
      <c r="K81" s="339"/>
      <c r="L81" s="339"/>
      <c r="M81" s="339"/>
      <c r="N81" s="339"/>
      <c r="O81" s="339"/>
      <c r="P81" s="339"/>
      <c r="Q81" s="17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</row>
    <row r="82" spans="1:38" ht="15.75" customHeight="1" outlineLevel="1">
      <c r="A82" s="50"/>
      <c r="B82" s="60">
        <v>2</v>
      </c>
      <c r="C82" s="19" t="s">
        <v>1260</v>
      </c>
      <c r="D82" s="60" t="s">
        <v>1291</v>
      </c>
      <c r="E82" s="17">
        <v>7</v>
      </c>
      <c r="F82" s="17">
        <v>7</v>
      </c>
      <c r="G82" s="17">
        <v>5</v>
      </c>
      <c r="H82" s="17">
        <v>3</v>
      </c>
      <c r="I82" s="17">
        <v>2.5</v>
      </c>
      <c r="J82" s="339"/>
      <c r="K82" s="339"/>
      <c r="L82" s="339"/>
      <c r="M82" s="339"/>
      <c r="N82" s="339"/>
      <c r="O82" s="339"/>
      <c r="P82" s="339"/>
      <c r="Q82" s="17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</row>
    <row r="83" spans="1:38" ht="15.75" customHeight="1" outlineLevel="1">
      <c r="A83" s="50"/>
      <c r="B83" s="17">
        <v>3</v>
      </c>
      <c r="C83" s="19" t="s">
        <v>1261</v>
      </c>
      <c r="D83" s="60" t="s">
        <v>1291</v>
      </c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17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</row>
    <row r="84" spans="1:38" ht="15.75" customHeight="1" outlineLevel="1">
      <c r="A84" s="50"/>
      <c r="B84" s="60">
        <v>4</v>
      </c>
      <c r="C84" s="19" t="s">
        <v>1262</v>
      </c>
      <c r="D84" s="60" t="s">
        <v>1291</v>
      </c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17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</row>
    <row r="85" spans="1:38" ht="15.75" customHeight="1" outlineLevel="1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</row>
    <row r="86" spans="1:38" ht="15.75" customHeight="1" outlineLevel="1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</row>
    <row r="87" spans="1:38" ht="15.75" customHeight="1">
      <c r="A87" s="340" t="s">
        <v>94</v>
      </c>
      <c r="B87" s="341" t="s">
        <v>223</v>
      </c>
      <c r="C87" s="342" t="s">
        <v>224</v>
      </c>
      <c r="D87" s="342"/>
      <c r="E87" s="343"/>
      <c r="F87" s="343"/>
      <c r="G87" s="344"/>
      <c r="H87" s="344"/>
      <c r="I87" s="344"/>
      <c r="J87" s="344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344"/>
      <c r="AA87" s="344"/>
      <c r="AB87" s="344"/>
      <c r="AC87" s="344"/>
      <c r="AD87" s="344"/>
      <c r="AE87" s="344"/>
      <c r="AF87" s="344"/>
      <c r="AG87" s="344"/>
      <c r="AH87" s="344"/>
      <c r="AI87" s="344"/>
      <c r="AJ87" s="344"/>
      <c r="AK87" s="344"/>
      <c r="AL87" s="344"/>
    </row>
    <row r="88" spans="1:38" ht="15.75" customHeight="1" outlineLevel="1">
      <c r="A88" s="22"/>
      <c r="B88" s="58"/>
      <c r="C88" s="15"/>
      <c r="D88" s="15"/>
      <c r="E88" s="65"/>
      <c r="F88" s="65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</row>
    <row r="89" spans="1:38" ht="15.75" customHeight="1" outlineLevel="1">
      <c r="A89" s="22" t="s">
        <v>276</v>
      </c>
      <c r="B89" s="15" t="s">
        <v>1292</v>
      </c>
      <c r="C89" s="15"/>
      <c r="D89" s="15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</row>
    <row r="90" spans="1:38" ht="15.75" customHeight="1" outlineLevel="1">
      <c r="A90" s="50"/>
      <c r="B90" s="60" t="s">
        <v>10</v>
      </c>
      <c r="C90" s="17" t="s">
        <v>12</v>
      </c>
      <c r="D90" s="60" t="s">
        <v>26</v>
      </c>
      <c r="E90" s="17">
        <v>2010</v>
      </c>
      <c r="F90" s="17">
        <v>2011</v>
      </c>
      <c r="G90" s="17">
        <v>2012</v>
      </c>
      <c r="H90" s="17">
        <v>2013</v>
      </c>
      <c r="I90" s="17">
        <v>2014</v>
      </c>
      <c r="J90" s="17">
        <v>2015</v>
      </c>
      <c r="K90" s="17">
        <v>2016</v>
      </c>
      <c r="L90" s="17">
        <v>2017</v>
      </c>
      <c r="M90" s="17">
        <v>2018</v>
      </c>
      <c r="N90" s="17">
        <v>2019</v>
      </c>
      <c r="O90" s="17">
        <v>2020</v>
      </c>
      <c r="P90" s="17">
        <v>2021</v>
      </c>
      <c r="Q90" s="17">
        <v>2022</v>
      </c>
      <c r="R90" s="17">
        <v>2023</v>
      </c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</row>
    <row r="91" spans="1:38" ht="15.75" customHeight="1" outlineLevel="1">
      <c r="A91" s="50"/>
      <c r="B91" s="17">
        <v>1</v>
      </c>
      <c r="C91" s="19" t="s">
        <v>1259</v>
      </c>
      <c r="D91" s="60" t="s">
        <v>346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</row>
    <row r="92" spans="1:38" ht="15.75" customHeight="1" outlineLevel="1">
      <c r="A92" s="50"/>
      <c r="B92" s="17">
        <v>2</v>
      </c>
      <c r="C92" s="19" t="s">
        <v>1260</v>
      </c>
      <c r="D92" s="60" t="s">
        <v>346</v>
      </c>
      <c r="E92" s="17"/>
      <c r="F92" s="17"/>
      <c r="G92" s="17"/>
      <c r="H92" s="17"/>
      <c r="I92" s="17">
        <v>201783</v>
      </c>
      <c r="J92" s="17">
        <v>237552</v>
      </c>
      <c r="K92" s="17">
        <v>211432</v>
      </c>
      <c r="L92" s="17">
        <v>174542</v>
      </c>
      <c r="M92" s="17">
        <v>182542</v>
      </c>
      <c r="N92" s="17">
        <v>168635</v>
      </c>
      <c r="O92" s="17">
        <v>165154</v>
      </c>
      <c r="P92" s="17">
        <v>224196</v>
      </c>
      <c r="Q92" s="17">
        <v>55711</v>
      </c>
      <c r="R92" s="17">
        <v>63077</v>
      </c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</row>
    <row r="93" spans="1:38" ht="15.75" customHeight="1" outlineLevel="1">
      <c r="A93" s="50"/>
      <c r="B93" s="17">
        <v>3</v>
      </c>
      <c r="C93" s="19" t="s">
        <v>1261</v>
      </c>
      <c r="D93" s="60" t="s">
        <v>346</v>
      </c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</row>
    <row r="94" spans="1:38" ht="15.75" customHeight="1" outlineLevel="1">
      <c r="A94" s="50"/>
      <c r="B94" s="17">
        <v>4</v>
      </c>
      <c r="C94" s="19" t="s">
        <v>1262</v>
      </c>
      <c r="D94" s="60" t="s">
        <v>346</v>
      </c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</row>
    <row r="95" spans="1:38" ht="15.75" customHeight="1" outlineLevel="1">
      <c r="A95" s="50"/>
      <c r="B95" s="60">
        <v>5</v>
      </c>
      <c r="C95" s="19" t="s">
        <v>1293</v>
      </c>
      <c r="D95" s="60" t="s">
        <v>346</v>
      </c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</row>
    <row r="96" spans="1:38" ht="15.75" customHeight="1" outlineLevel="1">
      <c r="A96" s="50"/>
      <c r="B96" s="16"/>
      <c r="C96" s="21"/>
      <c r="D96" s="16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</row>
    <row r="97" spans="1:38" ht="15.75" customHeight="1" outlineLevel="1">
      <c r="A97" s="50"/>
      <c r="B97" s="16"/>
      <c r="C97" s="21"/>
      <c r="D97" s="16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</row>
    <row r="98" spans="1:38" ht="15.75" customHeight="1" outlineLevel="1">
      <c r="A98" s="22" t="s">
        <v>282</v>
      </c>
      <c r="B98" s="15" t="s">
        <v>1294</v>
      </c>
      <c r="C98" s="21"/>
      <c r="D98" s="252" t="s">
        <v>714</v>
      </c>
      <c r="E98" s="1"/>
      <c r="F98" s="1"/>
      <c r="G98" s="50"/>
      <c r="H98" s="50"/>
      <c r="I98" s="483" t="s">
        <v>1612</v>
      </c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</row>
    <row r="99" spans="1:38" ht="15.75" customHeight="1" outlineLevel="1">
      <c r="A99" s="124"/>
      <c r="B99" s="60" t="s">
        <v>10</v>
      </c>
      <c r="C99" s="60" t="s">
        <v>12</v>
      </c>
      <c r="D99" s="60" t="s">
        <v>26</v>
      </c>
      <c r="E99" s="60">
        <v>2017</v>
      </c>
      <c r="F99" s="60">
        <v>2018</v>
      </c>
      <c r="G99" s="60">
        <v>2019</v>
      </c>
      <c r="H99" s="60">
        <v>2020</v>
      </c>
      <c r="I99" s="60">
        <v>2021</v>
      </c>
      <c r="J99" s="60">
        <v>2022</v>
      </c>
      <c r="K99" s="60">
        <v>2023</v>
      </c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</row>
    <row r="100" spans="1:38" ht="15.75" customHeight="1" outlineLevel="1">
      <c r="A100" s="124"/>
      <c r="B100" s="17">
        <v>1</v>
      </c>
      <c r="C100" s="126" t="s">
        <v>227</v>
      </c>
      <c r="D100" s="17" t="s">
        <v>228</v>
      </c>
      <c r="E100" s="130">
        <v>174.5</v>
      </c>
      <c r="F100" s="130">
        <v>182.5</v>
      </c>
      <c r="G100" s="130">
        <v>168.6</v>
      </c>
      <c r="H100" s="130">
        <v>165.2</v>
      </c>
      <c r="I100" s="130">
        <v>224.2</v>
      </c>
      <c r="J100" s="130">
        <v>55.7</v>
      </c>
      <c r="K100" s="130">
        <v>63.1</v>
      </c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</row>
    <row r="101" spans="1:38" ht="15.75" customHeight="1" outlineLevel="1">
      <c r="A101" s="124"/>
      <c r="B101" s="17">
        <v>2</v>
      </c>
      <c r="C101" s="126" t="s">
        <v>230</v>
      </c>
      <c r="D101" s="17" t="s">
        <v>1295</v>
      </c>
      <c r="E101" s="130"/>
      <c r="F101" s="130"/>
      <c r="G101" s="130"/>
      <c r="H101" s="130"/>
      <c r="I101" s="130"/>
      <c r="J101" s="130"/>
      <c r="K101" s="130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</row>
    <row r="102" spans="1:38" ht="15.75" customHeight="1" outlineLevel="1">
      <c r="A102" s="124"/>
      <c r="B102" s="17">
        <v>3</v>
      </c>
      <c r="C102" s="171" t="s">
        <v>322</v>
      </c>
      <c r="D102" s="159" t="s">
        <v>5</v>
      </c>
      <c r="E102" s="159" t="s">
        <v>5</v>
      </c>
      <c r="F102" s="159" t="s">
        <v>5</v>
      </c>
      <c r="G102" s="159" t="s">
        <v>5</v>
      </c>
      <c r="H102" s="159" t="s">
        <v>5</v>
      </c>
      <c r="I102" s="159" t="s">
        <v>5</v>
      </c>
      <c r="J102" s="159" t="s">
        <v>5</v>
      </c>
      <c r="K102" s="159" t="s">
        <v>5</v>
      </c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1:38" ht="15.75" customHeight="1" outlineLevel="1">
      <c r="A103" s="124"/>
      <c r="B103" s="17">
        <v>4</v>
      </c>
      <c r="C103" s="126" t="s">
        <v>233</v>
      </c>
      <c r="D103" s="130" t="s">
        <v>5</v>
      </c>
      <c r="E103" s="130" t="s">
        <v>5</v>
      </c>
      <c r="F103" s="130" t="s">
        <v>5</v>
      </c>
      <c r="G103" s="130" t="s">
        <v>5</v>
      </c>
      <c r="H103" s="130" t="s">
        <v>5</v>
      </c>
      <c r="I103" s="130" t="s">
        <v>5</v>
      </c>
      <c r="J103" s="130" t="s">
        <v>5</v>
      </c>
      <c r="K103" s="130" t="s">
        <v>5</v>
      </c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</row>
    <row r="104" spans="1:38" ht="15.75" customHeight="1" outlineLevel="2">
      <c r="A104" s="124"/>
      <c r="B104" s="17"/>
      <c r="C104" s="134" t="s">
        <v>235</v>
      </c>
      <c r="D104" s="130" t="s">
        <v>236</v>
      </c>
      <c r="E104" s="130"/>
      <c r="F104" s="130"/>
      <c r="G104" s="130"/>
      <c r="H104" s="130"/>
      <c r="I104" s="130"/>
      <c r="J104" s="130"/>
      <c r="K104" s="130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</row>
    <row r="105" spans="1:38" ht="15.75" customHeight="1" outlineLevel="2">
      <c r="A105" s="124"/>
      <c r="B105" s="17"/>
      <c r="C105" s="134" t="s">
        <v>237</v>
      </c>
      <c r="D105" s="130" t="s">
        <v>236</v>
      </c>
      <c r="E105" s="130"/>
      <c r="F105" s="130"/>
      <c r="G105" s="130"/>
      <c r="H105" s="130"/>
      <c r="I105" s="130"/>
      <c r="J105" s="130"/>
      <c r="K105" s="130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</row>
    <row r="106" spans="1:38" ht="15.75" customHeight="1" outlineLevel="2">
      <c r="A106" s="124"/>
      <c r="B106" s="17"/>
      <c r="C106" s="134" t="s">
        <v>238</v>
      </c>
      <c r="D106" s="130" t="s">
        <v>236</v>
      </c>
      <c r="E106" s="130"/>
      <c r="F106" s="130"/>
      <c r="G106" s="130"/>
      <c r="H106" s="130"/>
      <c r="I106" s="130"/>
      <c r="J106" s="130"/>
      <c r="K106" s="130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</row>
    <row r="107" spans="1:38" ht="15.75" customHeight="1" outlineLevel="2">
      <c r="A107" s="124"/>
      <c r="B107" s="17"/>
      <c r="C107" s="134" t="s">
        <v>239</v>
      </c>
      <c r="D107" s="130" t="s">
        <v>236</v>
      </c>
      <c r="E107" s="130"/>
      <c r="F107" s="130"/>
      <c r="G107" s="130"/>
      <c r="H107" s="130"/>
      <c r="I107" s="130"/>
      <c r="J107" s="130"/>
      <c r="K107" s="130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</row>
    <row r="108" spans="1:38" ht="15.75" customHeight="1" outlineLevel="2">
      <c r="A108" s="124"/>
      <c r="B108" s="17"/>
      <c r="C108" s="134" t="s">
        <v>240</v>
      </c>
      <c r="D108" s="130" t="s">
        <v>236</v>
      </c>
      <c r="E108" s="130"/>
      <c r="F108" s="130"/>
      <c r="G108" s="130"/>
      <c r="H108" s="130"/>
      <c r="I108" s="130"/>
      <c r="J108" s="130"/>
      <c r="K108" s="130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</row>
    <row r="109" spans="1:38" ht="15.75" customHeight="1" outlineLevel="2">
      <c r="A109" s="124"/>
      <c r="B109" s="17"/>
      <c r="C109" s="134" t="s">
        <v>241</v>
      </c>
      <c r="D109" s="130" t="s">
        <v>236</v>
      </c>
      <c r="E109" s="130"/>
      <c r="F109" s="130"/>
      <c r="G109" s="130"/>
      <c r="H109" s="130"/>
      <c r="I109" s="130"/>
      <c r="J109" s="130"/>
      <c r="K109" s="130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</row>
    <row r="110" spans="1:38" ht="15.75" customHeight="1" outlineLevel="2">
      <c r="A110" s="124"/>
      <c r="B110" s="17"/>
      <c r="C110" s="134" t="s">
        <v>242</v>
      </c>
      <c r="D110" s="130" t="s">
        <v>236</v>
      </c>
      <c r="E110" s="130"/>
      <c r="F110" s="130"/>
      <c r="G110" s="130"/>
      <c r="H110" s="130"/>
      <c r="I110" s="130"/>
      <c r="J110" s="130"/>
      <c r="K110" s="130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</row>
    <row r="111" spans="1:38" ht="15.75" customHeight="1" outlineLevel="2">
      <c r="A111" s="124"/>
      <c r="B111" s="17"/>
      <c r="C111" s="134" t="s">
        <v>243</v>
      </c>
      <c r="D111" s="130" t="s">
        <v>236</v>
      </c>
      <c r="E111" s="130"/>
      <c r="F111" s="130"/>
      <c r="G111" s="130"/>
      <c r="H111" s="130"/>
      <c r="I111" s="130"/>
      <c r="J111" s="130"/>
      <c r="K111" s="130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</row>
    <row r="112" spans="1:38" ht="15.75" customHeight="1" outlineLevel="2">
      <c r="A112" s="124"/>
      <c r="B112" s="17"/>
      <c r="C112" s="134" t="s">
        <v>244</v>
      </c>
      <c r="D112" s="130" t="s">
        <v>236</v>
      </c>
      <c r="E112" s="130"/>
      <c r="F112" s="130"/>
      <c r="G112" s="130"/>
      <c r="H112" s="130"/>
      <c r="I112" s="130"/>
      <c r="J112" s="130"/>
      <c r="K112" s="130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</row>
    <row r="113" spans="1:38" ht="15.75" customHeight="1" outlineLevel="1">
      <c r="A113" s="124"/>
      <c r="B113" s="17">
        <v>5</v>
      </c>
      <c r="C113" s="126" t="s">
        <v>765</v>
      </c>
      <c r="D113" s="130" t="s">
        <v>5</v>
      </c>
      <c r="E113" s="130" t="s">
        <v>5</v>
      </c>
      <c r="F113" s="130" t="s">
        <v>5</v>
      </c>
      <c r="G113" s="130" t="s">
        <v>5</v>
      </c>
      <c r="H113" s="130" t="s">
        <v>5</v>
      </c>
      <c r="I113" s="130" t="s">
        <v>5</v>
      </c>
      <c r="J113" s="130" t="s">
        <v>5</v>
      </c>
      <c r="K113" s="130" t="s">
        <v>5</v>
      </c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</row>
    <row r="114" spans="1:38" ht="15.75" customHeight="1" outlineLevel="2">
      <c r="A114" s="124"/>
      <c r="B114" s="17"/>
      <c r="C114" s="134" t="s">
        <v>766</v>
      </c>
      <c r="D114" s="130" t="s">
        <v>347</v>
      </c>
      <c r="E114" s="130"/>
      <c r="F114" s="130"/>
      <c r="G114" s="130"/>
      <c r="H114" s="130"/>
      <c r="I114" s="130"/>
      <c r="J114" s="130"/>
      <c r="K114" s="130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</row>
    <row r="115" spans="1:38" ht="15.75" customHeight="1" outlineLevel="2">
      <c r="A115" s="124"/>
      <c r="B115" s="17"/>
      <c r="C115" s="134" t="s">
        <v>977</v>
      </c>
      <c r="D115" s="130" t="s">
        <v>347</v>
      </c>
      <c r="E115" s="130"/>
      <c r="F115" s="130"/>
      <c r="G115" s="130"/>
      <c r="H115" s="130"/>
      <c r="I115" s="130"/>
      <c r="J115" s="130"/>
      <c r="K115" s="130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</row>
    <row r="116" spans="1:38" ht="15.75" customHeight="1" outlineLevel="1">
      <c r="A116" s="124"/>
      <c r="B116" s="17">
        <v>6</v>
      </c>
      <c r="C116" s="126" t="s">
        <v>979</v>
      </c>
      <c r="D116" s="130" t="s">
        <v>5</v>
      </c>
      <c r="E116" s="130" t="s">
        <v>5</v>
      </c>
      <c r="F116" s="130" t="s">
        <v>5</v>
      </c>
      <c r="G116" s="130" t="s">
        <v>5</v>
      </c>
      <c r="H116" s="130" t="s">
        <v>5</v>
      </c>
      <c r="I116" s="130" t="s">
        <v>5</v>
      </c>
      <c r="J116" s="130" t="s">
        <v>5</v>
      </c>
      <c r="K116" s="130" t="s">
        <v>5</v>
      </c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</row>
    <row r="117" spans="1:38" ht="15.75" customHeight="1" outlineLevel="2">
      <c r="A117" s="124"/>
      <c r="B117" s="17"/>
      <c r="C117" s="134" t="s">
        <v>980</v>
      </c>
      <c r="D117" s="130" t="s">
        <v>721</v>
      </c>
      <c r="E117" s="130"/>
      <c r="F117" s="130"/>
      <c r="G117" s="130"/>
      <c r="H117" s="130"/>
      <c r="I117" s="130"/>
      <c r="J117" s="130"/>
      <c r="K117" s="130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</row>
    <row r="118" spans="1:38" ht="15.75" customHeight="1" outlineLevel="2">
      <c r="A118" s="124"/>
      <c r="B118" s="17"/>
      <c r="C118" s="134" t="s">
        <v>981</v>
      </c>
      <c r="D118" s="130" t="s">
        <v>721</v>
      </c>
      <c r="E118" s="130"/>
      <c r="F118" s="130"/>
      <c r="G118" s="130"/>
      <c r="H118" s="130"/>
      <c r="I118" s="130"/>
      <c r="J118" s="130"/>
      <c r="K118" s="130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</row>
    <row r="119" spans="1:38" ht="15.75" customHeight="1" outlineLevel="1">
      <c r="A119" s="124"/>
      <c r="B119" s="17">
        <v>7</v>
      </c>
      <c r="C119" s="126" t="s">
        <v>248</v>
      </c>
      <c r="D119" s="130" t="s">
        <v>5</v>
      </c>
      <c r="E119" s="130" t="s">
        <v>5</v>
      </c>
      <c r="F119" s="130" t="s">
        <v>5</v>
      </c>
      <c r="G119" s="130" t="s">
        <v>5</v>
      </c>
      <c r="H119" s="130" t="s">
        <v>5</v>
      </c>
      <c r="I119" s="130" t="s">
        <v>5</v>
      </c>
      <c r="J119" s="130" t="s">
        <v>5</v>
      </c>
      <c r="K119" s="130" t="s">
        <v>5</v>
      </c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</row>
    <row r="120" spans="1:38" ht="15.75" customHeight="1" outlineLevel="2">
      <c r="A120" s="124"/>
      <c r="B120" s="17"/>
      <c r="C120" s="134" t="s">
        <v>250</v>
      </c>
      <c r="D120" s="130" t="s">
        <v>236</v>
      </c>
      <c r="E120" s="130"/>
      <c r="F120" s="130"/>
      <c r="G120" s="130"/>
      <c r="H120" s="130"/>
      <c r="I120" s="130"/>
      <c r="J120" s="130"/>
      <c r="K120" s="130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</row>
    <row r="121" spans="1:38" ht="15.75" customHeight="1" outlineLevel="2">
      <c r="A121" s="124"/>
      <c r="B121" s="17"/>
      <c r="C121" s="134" t="s">
        <v>251</v>
      </c>
      <c r="D121" s="130" t="s">
        <v>236</v>
      </c>
      <c r="E121" s="130"/>
      <c r="F121" s="130"/>
      <c r="G121" s="130"/>
      <c r="H121" s="130"/>
      <c r="I121" s="130"/>
      <c r="J121" s="130"/>
      <c r="K121" s="130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</row>
    <row r="122" spans="1:38" ht="15.75" customHeight="1" outlineLevel="2">
      <c r="A122" s="124"/>
      <c r="B122" s="17"/>
      <c r="C122" s="134" t="s">
        <v>252</v>
      </c>
      <c r="D122" s="130" t="s">
        <v>236</v>
      </c>
      <c r="E122" s="130"/>
      <c r="F122" s="130"/>
      <c r="G122" s="130"/>
      <c r="H122" s="130"/>
      <c r="I122" s="130"/>
      <c r="J122" s="130"/>
      <c r="K122" s="130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</row>
    <row r="123" spans="1:38" ht="15.75" customHeight="1" outlineLevel="2">
      <c r="A123" s="124"/>
      <c r="B123" s="17"/>
      <c r="C123" s="134" t="s">
        <v>253</v>
      </c>
      <c r="D123" s="130" t="s">
        <v>236</v>
      </c>
      <c r="E123" s="130"/>
      <c r="F123" s="130"/>
      <c r="G123" s="130"/>
      <c r="H123" s="130"/>
      <c r="I123" s="130"/>
      <c r="J123" s="130"/>
      <c r="K123" s="130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</row>
    <row r="124" spans="1:38" ht="15.75" customHeight="1" outlineLevel="1">
      <c r="A124" s="124"/>
      <c r="B124" s="17">
        <v>8</v>
      </c>
      <c r="C124" s="171" t="s">
        <v>325</v>
      </c>
      <c r="D124" s="159" t="s">
        <v>5</v>
      </c>
      <c r="E124" s="159" t="s">
        <v>5</v>
      </c>
      <c r="F124" s="159" t="s">
        <v>5</v>
      </c>
      <c r="G124" s="159" t="s">
        <v>5</v>
      </c>
      <c r="H124" s="159" t="s">
        <v>5</v>
      </c>
      <c r="I124" s="159" t="s">
        <v>5</v>
      </c>
      <c r="J124" s="159" t="s">
        <v>5</v>
      </c>
      <c r="K124" s="159" t="s">
        <v>5</v>
      </c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</row>
    <row r="125" spans="1:38" ht="15.75" customHeight="1" outlineLevel="1">
      <c r="A125" s="124"/>
      <c r="B125" s="17">
        <v>9</v>
      </c>
      <c r="C125" s="126" t="s">
        <v>254</v>
      </c>
      <c r="D125" s="130" t="s">
        <v>5</v>
      </c>
      <c r="E125" s="130" t="s">
        <v>5</v>
      </c>
      <c r="F125" s="130" t="s">
        <v>5</v>
      </c>
      <c r="G125" s="130" t="s">
        <v>5</v>
      </c>
      <c r="H125" s="130" t="s">
        <v>5</v>
      </c>
      <c r="I125" s="130" t="s">
        <v>5</v>
      </c>
      <c r="J125" s="130" t="s">
        <v>5</v>
      </c>
      <c r="K125" s="130" t="s">
        <v>5</v>
      </c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</row>
    <row r="126" spans="1:38" ht="15.75" customHeight="1" outlineLevel="2">
      <c r="A126" s="124"/>
      <c r="B126" s="17"/>
      <c r="C126" s="134" t="s">
        <v>256</v>
      </c>
      <c r="D126" s="130" t="s">
        <v>236</v>
      </c>
      <c r="E126" s="130"/>
      <c r="F126" s="130"/>
      <c r="G126" s="130"/>
      <c r="H126" s="130"/>
      <c r="I126" s="130"/>
      <c r="J126" s="130"/>
      <c r="K126" s="130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</row>
    <row r="127" spans="1:38" ht="15.75" customHeight="1" outlineLevel="2">
      <c r="A127" s="124"/>
      <c r="B127" s="17"/>
      <c r="C127" s="134" t="s">
        <v>257</v>
      </c>
      <c r="D127" s="130" t="s">
        <v>236</v>
      </c>
      <c r="E127" s="130"/>
      <c r="F127" s="130"/>
      <c r="G127" s="130"/>
      <c r="H127" s="130"/>
      <c r="I127" s="130"/>
      <c r="J127" s="130"/>
      <c r="K127" s="130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</row>
    <row r="128" spans="1:38" ht="15.75" customHeight="1" outlineLevel="2">
      <c r="A128" s="124"/>
      <c r="B128" s="17"/>
      <c r="C128" s="134" t="s">
        <v>258</v>
      </c>
      <c r="D128" s="130" t="s">
        <v>236</v>
      </c>
      <c r="E128" s="130"/>
      <c r="F128" s="130"/>
      <c r="G128" s="130"/>
      <c r="H128" s="130"/>
      <c r="I128" s="130"/>
      <c r="J128" s="130"/>
      <c r="K128" s="130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</row>
    <row r="129" spans="1:38" ht="15.75" customHeight="1" outlineLevel="2">
      <c r="A129" s="124"/>
      <c r="B129" s="17"/>
      <c r="C129" s="134" t="s">
        <v>259</v>
      </c>
      <c r="D129" s="130" t="s">
        <v>236</v>
      </c>
      <c r="E129" s="130"/>
      <c r="F129" s="130"/>
      <c r="G129" s="130"/>
      <c r="H129" s="130"/>
      <c r="I129" s="130"/>
      <c r="J129" s="130"/>
      <c r="K129" s="130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</row>
    <row r="130" spans="1:38" ht="15.75" customHeight="1" outlineLevel="2">
      <c r="A130" s="124"/>
      <c r="B130" s="17"/>
      <c r="C130" s="134" t="s">
        <v>260</v>
      </c>
      <c r="D130" s="130" t="s">
        <v>236</v>
      </c>
      <c r="E130" s="130"/>
      <c r="F130" s="130"/>
      <c r="G130" s="130"/>
      <c r="H130" s="130"/>
      <c r="I130" s="130"/>
      <c r="J130" s="130"/>
      <c r="K130" s="130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</row>
    <row r="131" spans="1:38" ht="15.75" customHeight="1" outlineLevel="2">
      <c r="A131" s="124"/>
      <c r="B131" s="17"/>
      <c r="C131" s="134" t="s">
        <v>261</v>
      </c>
      <c r="D131" s="130" t="s">
        <v>236</v>
      </c>
      <c r="E131" s="130"/>
      <c r="F131" s="130"/>
      <c r="G131" s="130"/>
      <c r="H131" s="130"/>
      <c r="I131" s="130"/>
      <c r="J131" s="130"/>
      <c r="K131" s="130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</row>
    <row r="132" spans="1:38" ht="15.75" customHeight="1" outlineLevel="1">
      <c r="A132" s="124"/>
      <c r="B132" s="17">
        <v>10</v>
      </c>
      <c r="C132" s="126" t="s">
        <v>262</v>
      </c>
      <c r="D132" s="130" t="s">
        <v>5</v>
      </c>
      <c r="E132" s="130" t="s">
        <v>5</v>
      </c>
      <c r="F132" s="130" t="s">
        <v>5</v>
      </c>
      <c r="G132" s="130" t="s">
        <v>5</v>
      </c>
      <c r="H132" s="130" t="s">
        <v>5</v>
      </c>
      <c r="I132" s="130" t="s">
        <v>5</v>
      </c>
      <c r="J132" s="130" t="s">
        <v>5</v>
      </c>
      <c r="K132" s="130" t="s">
        <v>5</v>
      </c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</row>
    <row r="133" spans="1:38" ht="15.75" customHeight="1" outlineLevel="2">
      <c r="A133" s="124"/>
      <c r="B133" s="17"/>
      <c r="C133" s="134" t="s">
        <v>264</v>
      </c>
      <c r="D133" s="17" t="s">
        <v>236</v>
      </c>
      <c r="E133" s="130"/>
      <c r="F133" s="130"/>
      <c r="G133" s="130"/>
      <c r="H133" s="130"/>
      <c r="I133" s="130"/>
      <c r="J133" s="130"/>
      <c r="K133" s="130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</row>
    <row r="134" spans="1:38" ht="15.75" customHeight="1" outlineLevel="2">
      <c r="A134" s="124"/>
      <c r="B134" s="17"/>
      <c r="C134" s="134" t="s">
        <v>265</v>
      </c>
      <c r="D134" s="17" t="s">
        <v>236</v>
      </c>
      <c r="E134" s="130"/>
      <c r="F134" s="130"/>
      <c r="G134" s="130"/>
      <c r="H134" s="130"/>
      <c r="I134" s="130"/>
      <c r="J134" s="130"/>
      <c r="K134" s="130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</row>
    <row r="135" spans="1:38" ht="15.75" customHeight="1" outlineLevel="1">
      <c r="A135" s="124"/>
      <c r="B135" s="17">
        <v>11</v>
      </c>
      <c r="C135" s="126" t="s">
        <v>266</v>
      </c>
      <c r="D135" s="17" t="s">
        <v>267</v>
      </c>
      <c r="E135" s="130"/>
      <c r="F135" s="130"/>
      <c r="G135" s="130"/>
      <c r="H135" s="130"/>
      <c r="I135" s="130"/>
      <c r="J135" s="130"/>
      <c r="K135" s="130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</row>
    <row r="136" spans="1:38" ht="15.75" customHeight="1" outlineLevel="1">
      <c r="A136" s="124"/>
      <c r="B136" s="17">
        <v>12</v>
      </c>
      <c r="C136" s="171" t="s">
        <v>982</v>
      </c>
      <c r="D136" s="159" t="s">
        <v>5</v>
      </c>
      <c r="E136" s="159" t="s">
        <v>5</v>
      </c>
      <c r="F136" s="159" t="s">
        <v>5</v>
      </c>
      <c r="G136" s="159" t="s">
        <v>5</v>
      </c>
      <c r="H136" s="159" t="s">
        <v>5</v>
      </c>
      <c r="I136" s="159" t="s">
        <v>5</v>
      </c>
      <c r="J136" s="159" t="s">
        <v>5</v>
      </c>
      <c r="K136" s="159" t="s">
        <v>5</v>
      </c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</row>
    <row r="137" spans="1:38" ht="15.75" customHeight="1" outlineLevel="1">
      <c r="A137" s="124"/>
      <c r="B137" s="17">
        <v>13</v>
      </c>
      <c r="C137" s="126" t="s">
        <v>720</v>
      </c>
      <c r="D137" s="17" t="s">
        <v>721</v>
      </c>
      <c r="E137" s="130"/>
      <c r="F137" s="130"/>
      <c r="G137" s="130"/>
      <c r="H137" s="130"/>
      <c r="I137" s="130"/>
      <c r="J137" s="130"/>
      <c r="K137" s="130">
        <f>[1]Аркуш1!$D$123</f>
        <v>6.9</v>
      </c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</row>
    <row r="138" spans="1:38" ht="15.75" customHeight="1" outlineLevel="1">
      <c r="A138" s="124"/>
      <c r="B138" s="17">
        <v>14</v>
      </c>
      <c r="C138" s="126" t="s">
        <v>722</v>
      </c>
      <c r="D138" s="17" t="s">
        <v>721</v>
      </c>
      <c r="E138" s="130"/>
      <c r="F138" s="130"/>
      <c r="G138" s="130"/>
      <c r="H138" s="130"/>
      <c r="I138" s="130"/>
      <c r="J138" s="130"/>
      <c r="K138" s="130">
        <f>[1]Аркуш1!$E$123</f>
        <v>1.0329999999999999</v>
      </c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</row>
    <row r="139" spans="1:38" ht="15.75" customHeight="1" outlineLevel="1">
      <c r="A139" s="124"/>
      <c r="B139" s="17">
        <v>15</v>
      </c>
      <c r="C139" s="126" t="s">
        <v>723</v>
      </c>
      <c r="D139" s="17" t="s">
        <v>721</v>
      </c>
      <c r="E139" s="130"/>
      <c r="F139" s="130"/>
      <c r="G139" s="130"/>
      <c r="H139" s="130"/>
      <c r="I139" s="130"/>
      <c r="J139" s="130"/>
      <c r="K139" s="130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</row>
    <row r="140" spans="1:38" ht="15.75" customHeight="1" outlineLevel="1">
      <c r="A140" s="124"/>
      <c r="B140" s="17">
        <v>16</v>
      </c>
      <c r="C140" s="126" t="s">
        <v>724</v>
      </c>
      <c r="D140" s="17" t="s">
        <v>1296</v>
      </c>
      <c r="E140" s="130"/>
      <c r="F140" s="130"/>
      <c r="G140" s="130"/>
      <c r="H140" s="130"/>
      <c r="I140" s="130"/>
      <c r="J140" s="130"/>
      <c r="K140" s="130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</row>
    <row r="141" spans="1:38" ht="15.75" customHeight="1" outlineLevel="1">
      <c r="A141" s="124"/>
      <c r="B141" s="17">
        <v>17</v>
      </c>
      <c r="C141" s="126" t="s">
        <v>327</v>
      </c>
      <c r="D141" s="17" t="s">
        <v>270</v>
      </c>
      <c r="E141" s="130"/>
      <c r="F141" s="130"/>
      <c r="G141" s="130"/>
      <c r="H141" s="130"/>
      <c r="I141" s="130"/>
      <c r="J141" s="130"/>
      <c r="K141" s="130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</row>
    <row r="142" spans="1:38" ht="15.75" customHeight="1" outlineLevel="1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</row>
    <row r="143" spans="1:38" ht="15.75" customHeight="1" outlineLevel="1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</row>
    <row r="144" spans="1:38" ht="17.25" customHeight="1" outlineLevel="1">
      <c r="A144" s="22" t="s">
        <v>288</v>
      </c>
      <c r="B144" s="15" t="s">
        <v>1297</v>
      </c>
      <c r="C144" s="124"/>
      <c r="D144" s="16"/>
      <c r="E144" s="164"/>
      <c r="F144" s="16"/>
      <c r="G144" s="16"/>
      <c r="H144" s="16"/>
      <c r="I144" s="16"/>
      <c r="J144" s="16"/>
      <c r="K144" s="16"/>
      <c r="L144" s="124"/>
      <c r="M144" s="124"/>
      <c r="N144" s="124"/>
      <c r="O144" s="124"/>
      <c r="P144" s="124"/>
      <c r="Q144" s="124"/>
      <c r="R144" s="124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24"/>
      <c r="AK144" s="124"/>
      <c r="AL144" s="50"/>
    </row>
    <row r="145" spans="1:38" ht="15.75" customHeight="1" outlineLevel="1">
      <c r="A145" s="16"/>
      <c r="B145" s="60" t="s">
        <v>10</v>
      </c>
      <c r="C145" s="60" t="s">
        <v>301</v>
      </c>
      <c r="D145" s="60" t="s">
        <v>302</v>
      </c>
      <c r="E145" s="165" t="s">
        <v>303</v>
      </c>
      <c r="F145" s="165" t="s">
        <v>304</v>
      </c>
      <c r="G145" s="165" t="s">
        <v>305</v>
      </c>
      <c r="H145" s="165" t="s">
        <v>306</v>
      </c>
      <c r="I145" s="165" t="s">
        <v>307</v>
      </c>
      <c r="J145" s="165" t="s">
        <v>308</v>
      </c>
      <c r="K145" s="165" t="s">
        <v>309</v>
      </c>
      <c r="L145" s="124"/>
      <c r="M145" s="124"/>
      <c r="N145" s="124"/>
      <c r="O145" s="124"/>
      <c r="P145" s="124"/>
      <c r="Q145" s="124"/>
      <c r="R145" s="124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24"/>
      <c r="AK145" s="124"/>
      <c r="AL145" s="50"/>
    </row>
    <row r="146" spans="1:38" ht="15.75" customHeight="1" outlineLevel="1">
      <c r="A146" s="16"/>
      <c r="B146" s="17">
        <v>1</v>
      </c>
      <c r="C146" s="19" t="s">
        <v>310</v>
      </c>
      <c r="D146" s="17" t="s">
        <v>1298</v>
      </c>
      <c r="E146" s="166"/>
      <c r="F146" s="166"/>
      <c r="G146" s="166"/>
      <c r="H146" s="166"/>
      <c r="I146" s="166"/>
      <c r="J146" s="166"/>
      <c r="K146" s="166"/>
      <c r="L146" s="124"/>
      <c r="M146" s="124"/>
      <c r="N146" s="124"/>
      <c r="O146" s="124"/>
      <c r="P146" s="124"/>
      <c r="Q146" s="124"/>
      <c r="R146" s="124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24"/>
      <c r="AK146" s="124"/>
      <c r="AL146" s="50"/>
    </row>
    <row r="147" spans="1:38" ht="15.75" customHeight="1" outlineLevel="1">
      <c r="A147" s="16"/>
      <c r="B147" s="17">
        <v>2</v>
      </c>
      <c r="C147" s="19" t="s">
        <v>312</v>
      </c>
      <c r="D147" s="17" t="s">
        <v>228</v>
      </c>
      <c r="E147" s="166"/>
      <c r="F147" s="166"/>
      <c r="G147" s="166"/>
      <c r="H147" s="166"/>
      <c r="I147" s="166"/>
      <c r="J147" s="166"/>
      <c r="K147" s="166"/>
      <c r="L147" s="124"/>
      <c r="M147" s="124"/>
      <c r="N147" s="124"/>
      <c r="O147" s="124"/>
      <c r="P147" s="124"/>
      <c r="Q147" s="124"/>
      <c r="R147" s="124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24"/>
      <c r="AK147" s="124"/>
      <c r="AL147" s="50"/>
    </row>
    <row r="148" spans="1:38" ht="15.75" customHeight="1" outlineLevel="1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</row>
    <row r="149" spans="1:38" ht="15.75" customHeight="1" outlineLevel="1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</row>
    <row r="150" spans="1:38" ht="15" customHeight="1">
      <c r="A150" s="169" t="s">
        <v>94</v>
      </c>
      <c r="B150" s="167" t="s">
        <v>316</v>
      </c>
      <c r="C150" s="168" t="s">
        <v>317</v>
      </c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</row>
    <row r="151" spans="1:38" ht="15.75" customHeight="1" outlineLevel="1">
      <c r="A151" s="22"/>
      <c r="B151" s="15"/>
      <c r="C151" s="15"/>
      <c r="D151" s="15"/>
      <c r="E151" s="65"/>
      <c r="F151" s="65"/>
      <c r="G151" s="50"/>
      <c r="H151" s="50"/>
      <c r="I151" s="50"/>
      <c r="J151" s="50"/>
      <c r="K151" s="50"/>
      <c r="L151" s="65"/>
      <c r="M151" s="65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</row>
    <row r="152" spans="1:38" ht="15.75" customHeight="1" outlineLevel="1">
      <c r="A152" s="22" t="s">
        <v>288</v>
      </c>
      <c r="B152" s="15" t="s">
        <v>1299</v>
      </c>
      <c r="C152" s="15"/>
      <c r="D152" s="15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</row>
    <row r="153" spans="1:38" ht="15.75" customHeight="1" outlineLevel="1">
      <c r="A153" s="50"/>
      <c r="B153" s="60" t="s">
        <v>10</v>
      </c>
      <c r="C153" s="17" t="s">
        <v>12</v>
      </c>
      <c r="D153" s="60" t="s">
        <v>26</v>
      </c>
      <c r="E153" s="17">
        <v>2010</v>
      </c>
      <c r="F153" s="17">
        <v>2011</v>
      </c>
      <c r="G153" s="17">
        <v>2012</v>
      </c>
      <c r="H153" s="17">
        <v>2013</v>
      </c>
      <c r="I153" s="17">
        <v>2014</v>
      </c>
      <c r="J153" s="17">
        <v>2015</v>
      </c>
      <c r="K153" s="17">
        <v>2016</v>
      </c>
      <c r="L153" s="17">
        <v>2017</v>
      </c>
      <c r="M153" s="17">
        <v>2018</v>
      </c>
      <c r="N153" s="17">
        <v>2019</v>
      </c>
      <c r="O153" s="17">
        <v>2020</v>
      </c>
      <c r="P153" s="17">
        <v>2021</v>
      </c>
      <c r="Q153" s="17">
        <v>2022</v>
      </c>
      <c r="R153" s="17">
        <v>2023</v>
      </c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</row>
    <row r="154" spans="1:38" ht="15.75" customHeight="1" outlineLevel="1">
      <c r="A154" s="50"/>
      <c r="B154" s="17">
        <v>1</v>
      </c>
      <c r="C154" s="19" t="s">
        <v>1259</v>
      </c>
      <c r="D154" s="60" t="s">
        <v>38</v>
      </c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</row>
    <row r="155" spans="1:38" ht="33.75" customHeight="1" outlineLevel="1">
      <c r="A155" s="50"/>
      <c r="B155" s="17">
        <v>2</v>
      </c>
      <c r="C155" s="19" t="s">
        <v>1260</v>
      </c>
      <c r="D155" s="60" t="s">
        <v>38</v>
      </c>
      <c r="E155" s="17"/>
      <c r="F155" s="17"/>
      <c r="G155" s="17"/>
      <c r="H155" s="17"/>
      <c r="I155" s="17">
        <v>7.1999999999999995E-2</v>
      </c>
      <c r="J155" s="17" t="s">
        <v>1300</v>
      </c>
      <c r="K155" s="17">
        <v>0.24099999999999999</v>
      </c>
      <c r="L155" s="17">
        <v>0.377</v>
      </c>
      <c r="M155" s="17">
        <v>0.45900000000000002</v>
      </c>
      <c r="N155" s="17">
        <v>0.46509099999999998</v>
      </c>
      <c r="O155" s="17">
        <v>0.41799999999999998</v>
      </c>
      <c r="P155" s="17">
        <v>0.84399999999999997</v>
      </c>
      <c r="Q155" s="17">
        <v>0.26400000000000001</v>
      </c>
      <c r="R155" s="17">
        <v>0.45700000000000002</v>
      </c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</row>
    <row r="156" spans="1:38" ht="15.75" customHeight="1" outlineLevel="1">
      <c r="A156" s="50"/>
      <c r="B156" s="17">
        <v>3</v>
      </c>
      <c r="C156" s="19" t="s">
        <v>1261</v>
      </c>
      <c r="D156" s="60" t="s">
        <v>38</v>
      </c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</row>
    <row r="157" spans="1:38" ht="15.75" customHeight="1" outlineLevel="1">
      <c r="A157" s="50"/>
      <c r="B157" s="17">
        <v>4</v>
      </c>
      <c r="C157" s="19" t="s">
        <v>1262</v>
      </c>
      <c r="D157" s="60" t="s">
        <v>38</v>
      </c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</row>
    <row r="158" spans="1:38" ht="15.75" customHeight="1" outlineLevel="1">
      <c r="A158" s="50"/>
      <c r="B158" s="60">
        <v>5</v>
      </c>
      <c r="C158" s="19" t="s">
        <v>1301</v>
      </c>
      <c r="D158" s="60" t="s">
        <v>38</v>
      </c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</row>
    <row r="159" spans="1:38" ht="15.75" customHeight="1" outlineLevel="1">
      <c r="A159" s="50"/>
      <c r="B159" s="58"/>
      <c r="C159" s="15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</row>
    <row r="160" spans="1:38" ht="15" customHeight="1" outlineLevel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ht="15.75" customHeight="1" outlineLevel="1">
      <c r="A161" s="22" t="s">
        <v>293</v>
      </c>
      <c r="B161" s="15" t="s">
        <v>1302</v>
      </c>
      <c r="C161" s="124"/>
      <c r="D161" s="252" t="s">
        <v>714</v>
      </c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</row>
    <row r="162" spans="1:38" ht="15.75" customHeight="1" outlineLevel="1">
      <c r="A162" s="50"/>
      <c r="B162" s="60" t="s">
        <v>10</v>
      </c>
      <c r="C162" s="60" t="s">
        <v>12</v>
      </c>
      <c r="D162" s="60" t="s">
        <v>26</v>
      </c>
      <c r="E162" s="60">
        <v>2017</v>
      </c>
      <c r="F162" s="60">
        <v>2018</v>
      </c>
      <c r="G162" s="60">
        <v>2019</v>
      </c>
      <c r="H162" s="60">
        <v>2020</v>
      </c>
      <c r="I162" s="60">
        <v>2021</v>
      </c>
      <c r="J162" s="60">
        <v>2022</v>
      </c>
      <c r="K162" s="60">
        <v>2023</v>
      </c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</row>
    <row r="163" spans="1:38" ht="15.75" customHeight="1" outlineLevel="1">
      <c r="A163" s="124"/>
      <c r="B163" s="17">
        <v>1</v>
      </c>
      <c r="C163" s="126" t="s">
        <v>227</v>
      </c>
      <c r="D163" s="17" t="s">
        <v>320</v>
      </c>
      <c r="E163" s="131">
        <v>2.16</v>
      </c>
      <c r="F163" s="131">
        <v>2.52</v>
      </c>
      <c r="G163" s="131">
        <v>2.76</v>
      </c>
      <c r="H163" s="131">
        <v>2.5299999999999998</v>
      </c>
      <c r="I163" s="131">
        <v>3.76</v>
      </c>
      <c r="J163" s="131">
        <v>4.7300000000000004</v>
      </c>
      <c r="K163" s="131">
        <v>7.25</v>
      </c>
      <c r="L163" s="50"/>
      <c r="M163" s="50"/>
      <c r="N163" s="50"/>
      <c r="O163" s="50"/>
      <c r="P163" s="50"/>
      <c r="Q163" s="50"/>
      <c r="R163" s="50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</row>
    <row r="164" spans="1:38" ht="15.75" customHeight="1" outlineLevel="1">
      <c r="A164" s="124"/>
      <c r="B164" s="17">
        <v>2</v>
      </c>
      <c r="C164" s="126" t="s">
        <v>230</v>
      </c>
      <c r="D164" s="17" t="s">
        <v>1303</v>
      </c>
      <c r="E164" s="131"/>
      <c r="F164" s="131"/>
      <c r="G164" s="131"/>
      <c r="H164" s="131"/>
      <c r="I164" s="131"/>
      <c r="J164" s="131"/>
      <c r="K164" s="131"/>
      <c r="L164" s="50"/>
      <c r="M164" s="50"/>
      <c r="N164" s="50"/>
      <c r="O164" s="50"/>
      <c r="P164" s="50"/>
      <c r="Q164" s="50"/>
      <c r="R164" s="50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</row>
    <row r="165" spans="1:38" ht="15.75" customHeight="1" outlineLevel="1">
      <c r="A165" s="124"/>
      <c r="B165" s="17">
        <v>3</v>
      </c>
      <c r="C165" s="171" t="s">
        <v>322</v>
      </c>
      <c r="D165" s="159" t="s">
        <v>5</v>
      </c>
      <c r="E165" s="159" t="s">
        <v>5</v>
      </c>
      <c r="F165" s="159" t="s">
        <v>5</v>
      </c>
      <c r="G165" s="159" t="s">
        <v>5</v>
      </c>
      <c r="H165" s="159" t="s">
        <v>5</v>
      </c>
      <c r="I165" s="159" t="s">
        <v>5</v>
      </c>
      <c r="J165" s="159" t="s">
        <v>5</v>
      </c>
      <c r="K165" s="159" t="s">
        <v>5</v>
      </c>
      <c r="L165" s="50"/>
      <c r="M165" s="50"/>
      <c r="N165" s="50"/>
      <c r="O165" s="50"/>
      <c r="P165" s="50"/>
      <c r="Q165" s="50"/>
      <c r="R165" s="50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</row>
    <row r="166" spans="1:38" ht="15.75" customHeight="1" outlineLevel="1">
      <c r="A166" s="124"/>
      <c r="B166" s="17">
        <v>4</v>
      </c>
      <c r="C166" s="126" t="s">
        <v>233</v>
      </c>
      <c r="D166" s="131" t="s">
        <v>5</v>
      </c>
      <c r="E166" s="131" t="s">
        <v>5</v>
      </c>
      <c r="F166" s="131" t="s">
        <v>5</v>
      </c>
      <c r="G166" s="131" t="s">
        <v>5</v>
      </c>
      <c r="H166" s="131" t="s">
        <v>5</v>
      </c>
      <c r="I166" s="131" t="s">
        <v>5</v>
      </c>
      <c r="J166" s="131" t="s">
        <v>5</v>
      </c>
      <c r="K166" s="131" t="s">
        <v>5</v>
      </c>
      <c r="L166" s="50"/>
      <c r="M166" s="50"/>
      <c r="N166" s="50"/>
      <c r="O166" s="50"/>
      <c r="P166" s="50"/>
      <c r="Q166" s="50"/>
      <c r="R166" s="50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</row>
    <row r="167" spans="1:38" ht="15.75" customHeight="1" outlineLevel="2">
      <c r="A167" s="124"/>
      <c r="B167" s="17"/>
      <c r="C167" s="134" t="s">
        <v>235</v>
      </c>
      <c r="D167" s="17" t="s">
        <v>323</v>
      </c>
      <c r="E167" s="131"/>
      <c r="F167" s="131"/>
      <c r="G167" s="131"/>
      <c r="H167" s="131"/>
      <c r="I167" s="131"/>
      <c r="J167" s="131"/>
      <c r="K167" s="131"/>
      <c r="L167" s="50"/>
      <c r="M167" s="50"/>
      <c r="N167" s="50"/>
      <c r="O167" s="50"/>
      <c r="P167" s="50"/>
      <c r="Q167" s="50"/>
      <c r="R167" s="50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</row>
    <row r="168" spans="1:38" ht="15.75" customHeight="1" outlineLevel="2">
      <c r="A168" s="124"/>
      <c r="B168" s="17"/>
      <c r="C168" s="134" t="s">
        <v>237</v>
      </c>
      <c r="D168" s="17" t="s">
        <v>323</v>
      </c>
      <c r="E168" s="131"/>
      <c r="F168" s="131"/>
      <c r="G168" s="131"/>
      <c r="H168" s="131"/>
      <c r="I168" s="131"/>
      <c r="J168" s="131"/>
      <c r="K168" s="131"/>
      <c r="L168" s="50"/>
      <c r="M168" s="50"/>
      <c r="N168" s="50"/>
      <c r="O168" s="50"/>
      <c r="P168" s="50"/>
      <c r="Q168" s="50"/>
      <c r="R168" s="50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</row>
    <row r="169" spans="1:38" ht="15.75" customHeight="1" outlineLevel="2">
      <c r="A169" s="124"/>
      <c r="B169" s="17"/>
      <c r="C169" s="134" t="s">
        <v>238</v>
      </c>
      <c r="D169" s="17" t="s">
        <v>323</v>
      </c>
      <c r="E169" s="131"/>
      <c r="F169" s="131"/>
      <c r="G169" s="131"/>
      <c r="H169" s="131"/>
      <c r="I169" s="131"/>
      <c r="J169" s="131"/>
      <c r="K169" s="131"/>
      <c r="L169" s="50"/>
      <c r="M169" s="50"/>
      <c r="N169" s="50"/>
      <c r="O169" s="50"/>
      <c r="P169" s="50"/>
      <c r="Q169" s="50"/>
      <c r="R169" s="50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</row>
    <row r="170" spans="1:38" ht="15.75" customHeight="1" outlineLevel="2">
      <c r="A170" s="124"/>
      <c r="B170" s="17"/>
      <c r="C170" s="134" t="s">
        <v>239</v>
      </c>
      <c r="D170" s="17" t="s">
        <v>323</v>
      </c>
      <c r="E170" s="131"/>
      <c r="F170" s="131"/>
      <c r="G170" s="131"/>
      <c r="H170" s="131"/>
      <c r="I170" s="131"/>
      <c r="J170" s="131"/>
      <c r="K170" s="131"/>
      <c r="L170" s="50"/>
      <c r="M170" s="50"/>
      <c r="N170" s="50"/>
      <c r="O170" s="50"/>
      <c r="P170" s="50"/>
      <c r="Q170" s="50"/>
      <c r="R170" s="50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</row>
    <row r="171" spans="1:38" ht="15.75" customHeight="1" outlineLevel="2">
      <c r="A171" s="124"/>
      <c r="B171" s="17"/>
      <c r="C171" s="134" t="s">
        <v>240</v>
      </c>
      <c r="D171" s="17" t="s">
        <v>323</v>
      </c>
      <c r="E171" s="131"/>
      <c r="F171" s="131"/>
      <c r="G171" s="131"/>
      <c r="H171" s="131"/>
      <c r="I171" s="131"/>
      <c r="J171" s="131"/>
      <c r="K171" s="131"/>
      <c r="L171" s="50"/>
      <c r="M171" s="50"/>
      <c r="N171" s="50"/>
      <c r="O171" s="50"/>
      <c r="P171" s="50"/>
      <c r="Q171" s="50"/>
      <c r="R171" s="50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</row>
    <row r="172" spans="1:38" ht="15.75" customHeight="1" outlineLevel="2">
      <c r="A172" s="124"/>
      <c r="B172" s="17"/>
      <c r="C172" s="134" t="s">
        <v>241</v>
      </c>
      <c r="D172" s="17" t="s">
        <v>323</v>
      </c>
      <c r="E172" s="131"/>
      <c r="F172" s="131"/>
      <c r="G172" s="131"/>
      <c r="H172" s="131"/>
      <c r="I172" s="131"/>
      <c r="J172" s="131"/>
      <c r="K172" s="131"/>
      <c r="L172" s="50"/>
      <c r="M172" s="50"/>
      <c r="N172" s="50"/>
      <c r="O172" s="50"/>
      <c r="P172" s="50"/>
      <c r="Q172" s="50"/>
      <c r="R172" s="50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</row>
    <row r="173" spans="1:38" ht="15.75" customHeight="1" outlineLevel="2">
      <c r="A173" s="124"/>
      <c r="B173" s="17"/>
      <c r="C173" s="134" t="s">
        <v>242</v>
      </c>
      <c r="D173" s="17" t="s">
        <v>323</v>
      </c>
      <c r="E173" s="131"/>
      <c r="F173" s="131"/>
      <c r="G173" s="131"/>
      <c r="H173" s="131"/>
      <c r="I173" s="131"/>
      <c r="J173" s="131"/>
      <c r="K173" s="131"/>
      <c r="L173" s="50"/>
      <c r="M173" s="50"/>
      <c r="N173" s="50"/>
      <c r="O173" s="50"/>
      <c r="P173" s="50"/>
      <c r="Q173" s="50"/>
      <c r="R173" s="50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</row>
    <row r="174" spans="1:38" ht="15.75" customHeight="1" outlineLevel="2">
      <c r="A174" s="124"/>
      <c r="B174" s="17"/>
      <c r="C174" s="134" t="s">
        <v>243</v>
      </c>
      <c r="D174" s="17" t="s">
        <v>323</v>
      </c>
      <c r="E174" s="131"/>
      <c r="F174" s="131"/>
      <c r="G174" s="131"/>
      <c r="H174" s="131"/>
      <c r="I174" s="131"/>
      <c r="J174" s="131"/>
      <c r="K174" s="131"/>
      <c r="L174" s="50"/>
      <c r="M174" s="50"/>
      <c r="N174" s="50"/>
      <c r="O174" s="50"/>
      <c r="P174" s="50"/>
      <c r="Q174" s="50"/>
      <c r="R174" s="50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</row>
    <row r="175" spans="1:38" ht="15.75" customHeight="1" outlineLevel="2">
      <c r="A175" s="124"/>
      <c r="B175" s="17"/>
      <c r="C175" s="134" t="s">
        <v>244</v>
      </c>
      <c r="D175" s="17" t="s">
        <v>323</v>
      </c>
      <c r="E175" s="131"/>
      <c r="F175" s="131"/>
      <c r="G175" s="131"/>
      <c r="H175" s="131"/>
      <c r="I175" s="131"/>
      <c r="J175" s="131"/>
      <c r="K175" s="131"/>
      <c r="L175" s="50"/>
      <c r="M175" s="50"/>
      <c r="N175" s="50"/>
      <c r="O175" s="50"/>
      <c r="P175" s="50"/>
      <c r="Q175" s="50"/>
      <c r="R175" s="50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</row>
    <row r="176" spans="1:38" ht="15.75" customHeight="1" outlineLevel="1">
      <c r="A176" s="124"/>
      <c r="B176" s="17">
        <v>5</v>
      </c>
      <c r="C176" s="126" t="s">
        <v>765</v>
      </c>
      <c r="D176" s="131" t="s">
        <v>5</v>
      </c>
      <c r="E176" s="131" t="s">
        <v>5</v>
      </c>
      <c r="F176" s="131" t="s">
        <v>5</v>
      </c>
      <c r="G176" s="131" t="s">
        <v>5</v>
      </c>
      <c r="H176" s="131" t="s">
        <v>5</v>
      </c>
      <c r="I176" s="131" t="s">
        <v>5</v>
      </c>
      <c r="J176" s="131" t="s">
        <v>5</v>
      </c>
      <c r="K176" s="131" t="s">
        <v>5</v>
      </c>
      <c r="L176" s="50"/>
      <c r="M176" s="50"/>
      <c r="N176" s="50"/>
      <c r="O176" s="50"/>
      <c r="P176" s="50"/>
      <c r="Q176" s="50"/>
      <c r="R176" s="50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</row>
    <row r="177" spans="1:38" ht="15.75" customHeight="1" outlineLevel="2">
      <c r="A177" s="124"/>
      <c r="B177" s="17"/>
      <c r="C177" s="134" t="s">
        <v>766</v>
      </c>
      <c r="D177" s="17" t="s">
        <v>1304</v>
      </c>
      <c r="E177" s="131"/>
      <c r="F177" s="131"/>
      <c r="G177" s="131"/>
      <c r="H177" s="131"/>
      <c r="I177" s="131"/>
      <c r="J177" s="131"/>
      <c r="K177" s="131"/>
      <c r="L177" s="50"/>
      <c r="M177" s="50"/>
      <c r="N177" s="50"/>
      <c r="O177" s="50"/>
      <c r="P177" s="50"/>
      <c r="Q177" s="50"/>
      <c r="R177" s="50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</row>
    <row r="178" spans="1:38" ht="15.75" customHeight="1" outlineLevel="2">
      <c r="A178" s="124"/>
      <c r="B178" s="17"/>
      <c r="C178" s="134" t="s">
        <v>977</v>
      </c>
      <c r="D178" s="17" t="s">
        <v>1305</v>
      </c>
      <c r="E178" s="131"/>
      <c r="F178" s="131"/>
      <c r="G178" s="131"/>
      <c r="H178" s="131"/>
      <c r="I178" s="131"/>
      <c r="J178" s="131"/>
      <c r="K178" s="131"/>
      <c r="L178" s="50"/>
      <c r="M178" s="50"/>
      <c r="N178" s="50"/>
      <c r="O178" s="50"/>
      <c r="P178" s="50"/>
      <c r="Q178" s="50"/>
      <c r="R178" s="50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</row>
    <row r="179" spans="1:38" ht="15.75" customHeight="1" outlineLevel="1">
      <c r="A179" s="124"/>
      <c r="B179" s="17">
        <v>6</v>
      </c>
      <c r="C179" s="126" t="s">
        <v>979</v>
      </c>
      <c r="D179" s="131" t="s">
        <v>5</v>
      </c>
      <c r="E179" s="131" t="s">
        <v>5</v>
      </c>
      <c r="F179" s="131" t="s">
        <v>5</v>
      </c>
      <c r="G179" s="131" t="s">
        <v>5</v>
      </c>
      <c r="H179" s="131" t="s">
        <v>5</v>
      </c>
      <c r="I179" s="131" t="s">
        <v>5</v>
      </c>
      <c r="J179" s="131" t="s">
        <v>5</v>
      </c>
      <c r="K179" s="131" t="s">
        <v>5</v>
      </c>
      <c r="L179" s="50"/>
      <c r="M179" s="50"/>
      <c r="N179" s="50"/>
      <c r="O179" s="50"/>
      <c r="P179" s="50"/>
      <c r="Q179" s="50"/>
      <c r="R179" s="50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</row>
    <row r="180" spans="1:38" ht="15.75" customHeight="1" outlineLevel="2">
      <c r="A180" s="124"/>
      <c r="B180" s="17"/>
      <c r="C180" s="134" t="s">
        <v>980</v>
      </c>
      <c r="D180" s="17" t="s">
        <v>796</v>
      </c>
      <c r="E180" s="131"/>
      <c r="F180" s="131"/>
      <c r="G180" s="131"/>
      <c r="H180" s="131"/>
      <c r="I180" s="131"/>
      <c r="J180" s="131"/>
      <c r="K180" s="131"/>
      <c r="L180" s="50"/>
      <c r="M180" s="50"/>
      <c r="N180" s="50"/>
      <c r="O180" s="50"/>
      <c r="P180" s="50"/>
      <c r="Q180" s="50"/>
      <c r="R180" s="50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</row>
    <row r="181" spans="1:38" ht="15.75" customHeight="1" outlineLevel="2">
      <c r="A181" s="124"/>
      <c r="B181" s="17"/>
      <c r="C181" s="134" t="s">
        <v>981</v>
      </c>
      <c r="D181" s="17" t="s">
        <v>796</v>
      </c>
      <c r="E181" s="131"/>
      <c r="F181" s="131"/>
      <c r="G181" s="131"/>
      <c r="H181" s="131"/>
      <c r="I181" s="131"/>
      <c r="J181" s="131"/>
      <c r="K181" s="131"/>
      <c r="L181" s="50"/>
      <c r="M181" s="50"/>
      <c r="N181" s="50"/>
      <c r="O181" s="50"/>
      <c r="P181" s="50"/>
      <c r="Q181" s="50"/>
      <c r="R181" s="50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</row>
    <row r="182" spans="1:38" ht="15.75" customHeight="1" outlineLevel="1">
      <c r="A182" s="124"/>
      <c r="B182" s="17">
        <v>7</v>
      </c>
      <c r="C182" s="126" t="s">
        <v>248</v>
      </c>
      <c r="D182" s="131" t="s">
        <v>5</v>
      </c>
      <c r="E182" s="131" t="s">
        <v>5</v>
      </c>
      <c r="F182" s="131" t="s">
        <v>5</v>
      </c>
      <c r="G182" s="131" t="s">
        <v>5</v>
      </c>
      <c r="H182" s="131" t="s">
        <v>5</v>
      </c>
      <c r="I182" s="131" t="s">
        <v>5</v>
      </c>
      <c r="J182" s="131" t="s">
        <v>5</v>
      </c>
      <c r="K182" s="131" t="s">
        <v>5</v>
      </c>
      <c r="L182" s="50"/>
      <c r="M182" s="50"/>
      <c r="N182" s="50"/>
      <c r="O182" s="50"/>
      <c r="P182" s="50"/>
      <c r="Q182" s="50"/>
      <c r="R182" s="50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</row>
    <row r="183" spans="1:38" ht="15.75" customHeight="1" outlineLevel="2">
      <c r="A183" s="124"/>
      <c r="B183" s="17"/>
      <c r="C183" s="134" t="s">
        <v>250</v>
      </c>
      <c r="D183" s="17" t="s">
        <v>323</v>
      </c>
      <c r="E183" s="131"/>
      <c r="F183" s="131"/>
      <c r="G183" s="131"/>
      <c r="H183" s="131"/>
      <c r="I183" s="131"/>
      <c r="J183" s="131"/>
      <c r="K183" s="131"/>
      <c r="L183" s="50"/>
      <c r="M183" s="50"/>
      <c r="N183" s="50"/>
      <c r="O183" s="50"/>
      <c r="P183" s="50"/>
      <c r="Q183" s="50"/>
      <c r="R183" s="50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</row>
    <row r="184" spans="1:38" ht="15.75" customHeight="1" outlineLevel="2">
      <c r="A184" s="124"/>
      <c r="B184" s="17"/>
      <c r="C184" s="134" t="s">
        <v>251</v>
      </c>
      <c r="D184" s="17" t="s">
        <v>323</v>
      </c>
      <c r="E184" s="131"/>
      <c r="F184" s="131"/>
      <c r="G184" s="131"/>
      <c r="H184" s="131"/>
      <c r="I184" s="131"/>
      <c r="J184" s="131"/>
      <c r="K184" s="131"/>
      <c r="L184" s="50"/>
      <c r="M184" s="50"/>
      <c r="N184" s="50"/>
      <c r="O184" s="50"/>
      <c r="P184" s="50"/>
      <c r="Q184" s="50"/>
      <c r="R184" s="50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</row>
    <row r="185" spans="1:38" ht="15.75" customHeight="1" outlineLevel="2">
      <c r="A185" s="124"/>
      <c r="B185" s="17"/>
      <c r="C185" s="134" t="s">
        <v>252</v>
      </c>
      <c r="D185" s="17" t="s">
        <v>323</v>
      </c>
      <c r="E185" s="131"/>
      <c r="F185" s="131"/>
      <c r="G185" s="131"/>
      <c r="H185" s="131"/>
      <c r="I185" s="131"/>
      <c r="J185" s="131"/>
      <c r="K185" s="131"/>
      <c r="L185" s="50"/>
      <c r="M185" s="50"/>
      <c r="N185" s="50"/>
      <c r="O185" s="50"/>
      <c r="P185" s="50"/>
      <c r="Q185" s="50"/>
      <c r="R185" s="50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</row>
    <row r="186" spans="1:38" ht="15.75" customHeight="1" outlineLevel="2">
      <c r="A186" s="124"/>
      <c r="B186" s="17"/>
      <c r="C186" s="134" t="s">
        <v>253</v>
      </c>
      <c r="D186" s="17" t="s">
        <v>323</v>
      </c>
      <c r="E186" s="131"/>
      <c r="F186" s="131"/>
      <c r="G186" s="131"/>
      <c r="H186" s="131"/>
      <c r="I186" s="131"/>
      <c r="J186" s="131"/>
      <c r="K186" s="131"/>
      <c r="L186" s="50"/>
      <c r="M186" s="50"/>
      <c r="N186" s="50"/>
      <c r="O186" s="50"/>
      <c r="P186" s="50"/>
      <c r="Q186" s="50"/>
      <c r="R186" s="50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</row>
    <row r="187" spans="1:38" ht="15.75" customHeight="1" outlineLevel="1">
      <c r="A187" s="124"/>
      <c r="B187" s="17">
        <v>8</v>
      </c>
      <c r="C187" s="171" t="s">
        <v>325</v>
      </c>
      <c r="D187" s="159" t="s">
        <v>5</v>
      </c>
      <c r="E187" s="159" t="s">
        <v>5</v>
      </c>
      <c r="F187" s="159" t="s">
        <v>5</v>
      </c>
      <c r="G187" s="159" t="s">
        <v>5</v>
      </c>
      <c r="H187" s="159" t="s">
        <v>5</v>
      </c>
      <c r="I187" s="159" t="s">
        <v>5</v>
      </c>
      <c r="J187" s="159" t="s">
        <v>5</v>
      </c>
      <c r="K187" s="159" t="s">
        <v>5</v>
      </c>
      <c r="L187" s="50"/>
      <c r="M187" s="50"/>
      <c r="N187" s="50"/>
      <c r="O187" s="50"/>
      <c r="P187" s="50"/>
      <c r="Q187" s="50"/>
      <c r="R187" s="50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</row>
    <row r="188" spans="1:38" ht="15.75" customHeight="1" outlineLevel="1">
      <c r="A188" s="124"/>
      <c r="B188" s="17">
        <v>9</v>
      </c>
      <c r="C188" s="126" t="s">
        <v>254</v>
      </c>
      <c r="D188" s="131" t="s">
        <v>5</v>
      </c>
      <c r="E188" s="131" t="s">
        <v>5</v>
      </c>
      <c r="F188" s="131" t="s">
        <v>5</v>
      </c>
      <c r="G188" s="131" t="s">
        <v>5</v>
      </c>
      <c r="H188" s="131" t="s">
        <v>5</v>
      </c>
      <c r="I188" s="131" t="s">
        <v>5</v>
      </c>
      <c r="J188" s="131" t="s">
        <v>5</v>
      </c>
      <c r="K188" s="131" t="s">
        <v>5</v>
      </c>
      <c r="L188" s="50"/>
      <c r="M188" s="50"/>
      <c r="N188" s="50"/>
      <c r="O188" s="50"/>
      <c r="P188" s="50"/>
      <c r="Q188" s="50"/>
      <c r="R188" s="50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</row>
    <row r="189" spans="1:38" ht="15.75" customHeight="1" outlineLevel="2">
      <c r="A189" s="124"/>
      <c r="B189" s="17"/>
      <c r="C189" s="134" t="s">
        <v>256</v>
      </c>
      <c r="D189" s="17" t="s">
        <v>323</v>
      </c>
      <c r="E189" s="131"/>
      <c r="F189" s="131"/>
      <c r="G189" s="131"/>
      <c r="H189" s="131"/>
      <c r="I189" s="131"/>
      <c r="J189" s="131"/>
      <c r="K189" s="131"/>
      <c r="L189" s="50"/>
      <c r="M189" s="50"/>
      <c r="N189" s="50"/>
      <c r="O189" s="50"/>
      <c r="P189" s="50"/>
      <c r="Q189" s="50"/>
      <c r="R189" s="50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</row>
    <row r="190" spans="1:38" ht="15.75" customHeight="1" outlineLevel="2">
      <c r="A190" s="124"/>
      <c r="B190" s="17"/>
      <c r="C190" s="134" t="s">
        <v>257</v>
      </c>
      <c r="D190" s="17" t="s">
        <v>323</v>
      </c>
      <c r="E190" s="131"/>
      <c r="F190" s="131"/>
      <c r="G190" s="131"/>
      <c r="H190" s="131"/>
      <c r="I190" s="131"/>
      <c r="J190" s="131"/>
      <c r="K190" s="131"/>
      <c r="L190" s="50"/>
      <c r="M190" s="50"/>
      <c r="N190" s="50"/>
      <c r="O190" s="50"/>
      <c r="P190" s="50"/>
      <c r="Q190" s="50"/>
      <c r="R190" s="50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</row>
    <row r="191" spans="1:38" ht="15.75" customHeight="1" outlineLevel="2">
      <c r="A191" s="124"/>
      <c r="B191" s="17"/>
      <c r="C191" s="134" t="s">
        <v>258</v>
      </c>
      <c r="D191" s="17" t="s">
        <v>323</v>
      </c>
      <c r="E191" s="131"/>
      <c r="F191" s="131"/>
      <c r="G191" s="131"/>
      <c r="H191" s="131"/>
      <c r="I191" s="131"/>
      <c r="J191" s="131"/>
      <c r="K191" s="131"/>
      <c r="L191" s="50"/>
      <c r="M191" s="50"/>
      <c r="N191" s="50"/>
      <c r="O191" s="50"/>
      <c r="P191" s="50"/>
      <c r="Q191" s="50"/>
      <c r="R191" s="50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</row>
    <row r="192" spans="1:38" ht="15.75" customHeight="1" outlineLevel="2">
      <c r="A192" s="124"/>
      <c r="B192" s="17"/>
      <c r="C192" s="134" t="s">
        <v>259</v>
      </c>
      <c r="D192" s="17" t="s">
        <v>323</v>
      </c>
      <c r="E192" s="131"/>
      <c r="F192" s="131"/>
      <c r="G192" s="131"/>
      <c r="H192" s="131"/>
      <c r="I192" s="131"/>
      <c r="J192" s="131"/>
      <c r="K192" s="131"/>
      <c r="L192" s="50"/>
      <c r="M192" s="50"/>
      <c r="N192" s="50"/>
      <c r="O192" s="50"/>
      <c r="P192" s="50"/>
      <c r="Q192" s="50"/>
      <c r="R192" s="50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</row>
    <row r="193" spans="1:38" ht="15.75" customHeight="1" outlineLevel="2">
      <c r="A193" s="124"/>
      <c r="B193" s="17"/>
      <c r="C193" s="134" t="s">
        <v>260</v>
      </c>
      <c r="D193" s="17" t="s">
        <v>323</v>
      </c>
      <c r="E193" s="131"/>
      <c r="F193" s="131"/>
      <c r="G193" s="131"/>
      <c r="H193" s="131"/>
      <c r="I193" s="131"/>
      <c r="J193" s="131"/>
      <c r="K193" s="131"/>
      <c r="L193" s="50"/>
      <c r="M193" s="50"/>
      <c r="N193" s="50"/>
      <c r="O193" s="50"/>
      <c r="P193" s="50"/>
      <c r="Q193" s="50"/>
      <c r="R193" s="50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</row>
    <row r="194" spans="1:38" ht="15.75" customHeight="1" outlineLevel="2">
      <c r="A194" s="124"/>
      <c r="B194" s="17"/>
      <c r="C194" s="134" t="s">
        <v>261</v>
      </c>
      <c r="D194" s="17" t="s">
        <v>323</v>
      </c>
      <c r="E194" s="131"/>
      <c r="F194" s="131"/>
      <c r="G194" s="131"/>
      <c r="H194" s="131"/>
      <c r="I194" s="131"/>
      <c r="J194" s="131"/>
      <c r="K194" s="131"/>
      <c r="L194" s="50"/>
      <c r="M194" s="50"/>
      <c r="N194" s="50"/>
      <c r="O194" s="50"/>
      <c r="P194" s="50"/>
      <c r="Q194" s="50"/>
      <c r="R194" s="50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</row>
    <row r="195" spans="1:38" ht="15.75" customHeight="1" outlineLevel="1">
      <c r="A195" s="124"/>
      <c r="B195" s="17">
        <v>10</v>
      </c>
      <c r="C195" s="126" t="s">
        <v>262</v>
      </c>
      <c r="D195" s="131" t="s">
        <v>5</v>
      </c>
      <c r="E195" s="131" t="s">
        <v>5</v>
      </c>
      <c r="F195" s="131" t="s">
        <v>5</v>
      </c>
      <c r="G195" s="131" t="s">
        <v>5</v>
      </c>
      <c r="H195" s="131" t="s">
        <v>5</v>
      </c>
      <c r="I195" s="131" t="s">
        <v>5</v>
      </c>
      <c r="J195" s="131" t="s">
        <v>5</v>
      </c>
      <c r="K195" s="131" t="s">
        <v>5</v>
      </c>
      <c r="L195" s="50"/>
      <c r="M195" s="50"/>
      <c r="N195" s="50"/>
      <c r="O195" s="50"/>
      <c r="P195" s="50"/>
      <c r="Q195" s="50"/>
      <c r="R195" s="50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</row>
    <row r="196" spans="1:38" ht="15.75" customHeight="1" outlineLevel="2">
      <c r="A196" s="124"/>
      <c r="B196" s="17"/>
      <c r="C196" s="134" t="s">
        <v>264</v>
      </c>
      <c r="D196" s="17" t="s">
        <v>323</v>
      </c>
      <c r="E196" s="131"/>
      <c r="F196" s="131"/>
      <c r="G196" s="131"/>
      <c r="H196" s="131"/>
      <c r="I196" s="131"/>
      <c r="J196" s="131"/>
      <c r="K196" s="131"/>
      <c r="L196" s="50"/>
      <c r="M196" s="50"/>
      <c r="N196" s="50"/>
      <c r="O196" s="50"/>
      <c r="P196" s="50"/>
      <c r="Q196" s="50"/>
      <c r="R196" s="50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</row>
    <row r="197" spans="1:38" ht="15.75" customHeight="1" outlineLevel="2">
      <c r="A197" s="124"/>
      <c r="B197" s="17"/>
      <c r="C197" s="134" t="s">
        <v>265</v>
      </c>
      <c r="D197" s="17" t="s">
        <v>323</v>
      </c>
      <c r="E197" s="131"/>
      <c r="F197" s="131"/>
      <c r="G197" s="131"/>
      <c r="H197" s="131"/>
      <c r="I197" s="131"/>
      <c r="J197" s="131"/>
      <c r="K197" s="131"/>
      <c r="L197" s="50"/>
      <c r="M197" s="50"/>
      <c r="N197" s="50"/>
      <c r="O197" s="50"/>
      <c r="P197" s="50"/>
      <c r="Q197" s="50"/>
      <c r="R197" s="50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</row>
    <row r="198" spans="1:38" ht="15.75" customHeight="1" outlineLevel="1">
      <c r="A198" s="124"/>
      <c r="B198" s="17">
        <v>11</v>
      </c>
      <c r="C198" s="126" t="s">
        <v>266</v>
      </c>
      <c r="D198" s="17" t="s">
        <v>326</v>
      </c>
      <c r="E198" s="131"/>
      <c r="F198" s="131"/>
      <c r="G198" s="131"/>
      <c r="H198" s="131"/>
      <c r="I198" s="131"/>
      <c r="J198" s="131"/>
      <c r="K198" s="131"/>
      <c r="L198" s="50"/>
      <c r="M198" s="50"/>
      <c r="N198" s="50"/>
      <c r="O198" s="50"/>
      <c r="P198" s="50"/>
      <c r="Q198" s="50"/>
      <c r="R198" s="50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</row>
    <row r="199" spans="1:38" ht="15.75" customHeight="1" outlineLevel="1">
      <c r="A199" s="124"/>
      <c r="B199" s="17">
        <v>12</v>
      </c>
      <c r="C199" s="171" t="s">
        <v>982</v>
      </c>
      <c r="D199" s="159" t="s">
        <v>5</v>
      </c>
      <c r="E199" s="159" t="s">
        <v>5</v>
      </c>
      <c r="F199" s="159" t="s">
        <v>5</v>
      </c>
      <c r="G199" s="159" t="s">
        <v>5</v>
      </c>
      <c r="H199" s="159" t="s">
        <v>5</v>
      </c>
      <c r="I199" s="159" t="s">
        <v>5</v>
      </c>
      <c r="J199" s="159" t="s">
        <v>5</v>
      </c>
      <c r="K199" s="159" t="s">
        <v>5</v>
      </c>
      <c r="L199" s="50"/>
      <c r="M199" s="50"/>
      <c r="N199" s="50"/>
      <c r="O199" s="50"/>
      <c r="P199" s="50"/>
      <c r="Q199" s="50"/>
      <c r="R199" s="50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</row>
    <row r="200" spans="1:38" ht="15.75" customHeight="1" outlineLevel="1">
      <c r="A200" s="124"/>
      <c r="B200" s="17">
        <v>13</v>
      </c>
      <c r="C200" s="126" t="s">
        <v>720</v>
      </c>
      <c r="D200" s="17" t="s">
        <v>796</v>
      </c>
      <c r="E200" s="131"/>
      <c r="F200" s="131"/>
      <c r="G200" s="131"/>
      <c r="H200" s="131"/>
      <c r="I200" s="131"/>
      <c r="J200" s="131"/>
      <c r="K200" s="131"/>
      <c r="L200" s="50"/>
      <c r="M200" s="50"/>
      <c r="N200" s="50"/>
      <c r="O200" s="50"/>
      <c r="P200" s="50"/>
      <c r="Q200" s="50"/>
      <c r="R200" s="50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</row>
    <row r="201" spans="1:38" ht="15.75" customHeight="1" outlineLevel="1">
      <c r="A201" s="124"/>
      <c r="B201" s="17">
        <v>14</v>
      </c>
      <c r="C201" s="126" t="s">
        <v>722</v>
      </c>
      <c r="D201" s="17" t="s">
        <v>796</v>
      </c>
      <c r="E201" s="131"/>
      <c r="F201" s="131"/>
      <c r="G201" s="131"/>
      <c r="H201" s="131"/>
      <c r="I201" s="131"/>
      <c r="J201" s="131"/>
      <c r="K201" s="131"/>
      <c r="L201" s="50"/>
      <c r="M201" s="50"/>
      <c r="N201" s="50"/>
      <c r="O201" s="50"/>
      <c r="P201" s="50"/>
      <c r="Q201" s="50"/>
      <c r="R201" s="50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</row>
    <row r="202" spans="1:38" ht="15.75" customHeight="1" outlineLevel="1">
      <c r="A202" s="124"/>
      <c r="B202" s="17">
        <v>15</v>
      </c>
      <c r="C202" s="126" t="s">
        <v>723</v>
      </c>
      <c r="D202" s="17" t="s">
        <v>796</v>
      </c>
      <c r="E202" s="131"/>
      <c r="F202" s="131"/>
      <c r="G202" s="131"/>
      <c r="H202" s="131"/>
      <c r="I202" s="131"/>
      <c r="J202" s="131"/>
      <c r="K202" s="131"/>
      <c r="L202" s="50"/>
      <c r="M202" s="50"/>
      <c r="N202" s="50"/>
      <c r="O202" s="50"/>
      <c r="P202" s="50"/>
      <c r="Q202" s="50"/>
      <c r="R202" s="50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</row>
    <row r="203" spans="1:38" ht="15.75" customHeight="1" outlineLevel="1">
      <c r="A203" s="124"/>
      <c r="B203" s="17">
        <v>16</v>
      </c>
      <c r="C203" s="126" t="s">
        <v>724</v>
      </c>
      <c r="D203" s="17" t="s">
        <v>1306</v>
      </c>
      <c r="E203" s="131"/>
      <c r="F203" s="131"/>
      <c r="G203" s="131"/>
      <c r="H203" s="131"/>
      <c r="I203" s="131"/>
      <c r="J203" s="131"/>
      <c r="K203" s="131"/>
      <c r="L203" s="50"/>
      <c r="M203" s="50"/>
      <c r="N203" s="50"/>
      <c r="O203" s="50"/>
      <c r="P203" s="50"/>
      <c r="Q203" s="50"/>
      <c r="R203" s="50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</row>
    <row r="204" spans="1:38" ht="15.75" customHeight="1" outlineLevel="1">
      <c r="A204" s="124"/>
      <c r="B204" s="17">
        <v>17</v>
      </c>
      <c r="C204" s="126" t="s">
        <v>327</v>
      </c>
      <c r="D204" s="17" t="s">
        <v>270</v>
      </c>
      <c r="E204" s="131"/>
      <c r="F204" s="131"/>
      <c r="G204" s="131"/>
      <c r="H204" s="131"/>
      <c r="I204" s="131"/>
      <c r="J204" s="131"/>
      <c r="K204" s="131"/>
      <c r="L204" s="50"/>
      <c r="M204" s="50"/>
      <c r="N204" s="50"/>
      <c r="O204" s="50"/>
      <c r="P204" s="50"/>
      <c r="Q204" s="50"/>
      <c r="R204" s="50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</row>
    <row r="205" spans="1:38" ht="15.75" customHeight="1" outlineLevel="1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</row>
    <row r="206" spans="1:38" ht="15.75" customHeight="1" outlineLevel="1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</row>
    <row r="207" spans="1:38" ht="15.75" customHeight="1">
      <c r="A207" s="345" t="s">
        <v>94</v>
      </c>
      <c r="B207" s="185" t="s">
        <v>348</v>
      </c>
      <c r="C207" s="186" t="s">
        <v>349</v>
      </c>
      <c r="D207" s="186"/>
      <c r="E207" s="186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6"/>
      <c r="Z207" s="186"/>
      <c r="AA207" s="186"/>
      <c r="AB207" s="186"/>
      <c r="AC207" s="186"/>
      <c r="AD207" s="186"/>
      <c r="AE207" s="186"/>
      <c r="AF207" s="186"/>
      <c r="AG207" s="186"/>
      <c r="AH207" s="186"/>
      <c r="AI207" s="186"/>
      <c r="AJ207" s="186"/>
      <c r="AK207" s="186"/>
      <c r="AL207" s="186"/>
    </row>
    <row r="208" spans="1:38" ht="15.75" customHeight="1" outlineLevel="1">
      <c r="A208" s="15"/>
      <c r="B208" s="58"/>
      <c r="C208" s="15"/>
      <c r="D208" s="15"/>
      <c r="E208" s="15"/>
      <c r="F208" s="15"/>
      <c r="G208" s="15"/>
      <c r="H208" s="15"/>
      <c r="I208" s="15"/>
      <c r="J208" s="15"/>
      <c r="K208" s="15"/>
      <c r="L208" s="1"/>
      <c r="M208" s="1"/>
      <c r="N208" s="1"/>
      <c r="O208" s="1"/>
      <c r="P208" s="1"/>
      <c r="Q208" s="1"/>
      <c r="R208" s="1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</row>
    <row r="209" spans="1:38" ht="15.75" customHeight="1" outlineLevel="1">
      <c r="A209" s="22" t="s">
        <v>751</v>
      </c>
      <c r="B209" s="15" t="s">
        <v>1307</v>
      </c>
      <c r="C209" s="50"/>
      <c r="D209" s="50"/>
      <c r="E209" s="50"/>
      <c r="F209" s="50"/>
      <c r="G209" s="50"/>
      <c r="H209" s="50"/>
      <c r="I209" s="50"/>
      <c r="J209" s="50"/>
      <c r="K209" s="50"/>
      <c r="L209" s="1"/>
      <c r="M209" s="1"/>
      <c r="N209" s="1"/>
      <c r="O209" s="1"/>
      <c r="P209" s="1"/>
      <c r="Q209" s="1"/>
      <c r="R209" s="1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</row>
    <row r="210" spans="1:38" ht="15.75" customHeight="1" outlineLevel="1">
      <c r="A210" s="50"/>
      <c r="B210" s="60" t="s">
        <v>10</v>
      </c>
      <c r="C210" s="17" t="s">
        <v>12</v>
      </c>
      <c r="D210" s="60" t="s">
        <v>26</v>
      </c>
      <c r="E210" s="17">
        <v>2017</v>
      </c>
      <c r="F210" s="17">
        <v>2018</v>
      </c>
      <c r="G210" s="17">
        <v>2019</v>
      </c>
      <c r="H210" s="17">
        <v>2020</v>
      </c>
      <c r="I210" s="17">
        <v>2021</v>
      </c>
      <c r="J210" s="17">
        <v>2022</v>
      </c>
      <c r="K210" s="17">
        <v>2023</v>
      </c>
      <c r="L210" s="1"/>
      <c r="M210" s="1"/>
      <c r="N210" s="1"/>
      <c r="O210" s="1"/>
      <c r="P210" s="1"/>
      <c r="Q210" s="1"/>
      <c r="R210" s="1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</row>
    <row r="211" spans="1:38" ht="15.75" customHeight="1" outlineLevel="1">
      <c r="A211" s="50"/>
      <c r="B211" s="60">
        <v>1</v>
      </c>
      <c r="C211" s="19" t="s">
        <v>351</v>
      </c>
      <c r="D211" s="60" t="s">
        <v>38</v>
      </c>
      <c r="E211" s="621"/>
      <c r="F211" s="621"/>
      <c r="G211" s="621"/>
      <c r="H211" s="621"/>
      <c r="I211" s="621"/>
      <c r="J211" s="621"/>
      <c r="K211" s="621"/>
      <c r="L211" s="1"/>
      <c r="M211" s="1"/>
      <c r="N211" s="1"/>
      <c r="O211" s="1"/>
      <c r="P211" s="1"/>
      <c r="Q211" s="1"/>
      <c r="R211" s="1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</row>
    <row r="212" spans="1:38" ht="15.75" customHeight="1" outlineLevel="1">
      <c r="A212" s="50"/>
      <c r="B212" s="60">
        <v>2</v>
      </c>
      <c r="C212" s="19" t="s">
        <v>352</v>
      </c>
      <c r="D212" s="60" t="s">
        <v>38</v>
      </c>
      <c r="E212" s="621"/>
      <c r="F212" s="621"/>
      <c r="G212" s="621">
        <f>G223</f>
        <v>0.29899999999999999</v>
      </c>
      <c r="H212" s="621">
        <f>G225</f>
        <v>4.9000000000000002E-2</v>
      </c>
      <c r="I212" s="621">
        <f>G227+G228</f>
        <v>9.5000000000000001E-2</v>
      </c>
      <c r="J212" s="621">
        <f>G224</f>
        <v>2.0259999999999998</v>
      </c>
      <c r="K212" s="621">
        <f>G226</f>
        <v>4.9000000000000002E-2</v>
      </c>
      <c r="L212" s="1"/>
      <c r="M212" s="1"/>
      <c r="N212" s="1"/>
      <c r="O212" s="1"/>
      <c r="P212" s="1"/>
      <c r="Q212" s="1"/>
      <c r="R212" s="1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</row>
    <row r="213" spans="1:38" ht="15.75" customHeight="1" outlineLevel="1">
      <c r="A213" s="50"/>
      <c r="B213" s="60">
        <v>3</v>
      </c>
      <c r="C213" s="19" t="s">
        <v>353</v>
      </c>
      <c r="D213" s="60" t="s">
        <v>38</v>
      </c>
      <c r="E213" s="621"/>
      <c r="F213" s="621"/>
      <c r="G213" s="621"/>
      <c r="H213" s="621"/>
      <c r="I213" s="621"/>
      <c r="J213" s="621"/>
      <c r="K213" s="621"/>
      <c r="L213" s="1"/>
      <c r="M213" s="1"/>
      <c r="N213" s="1"/>
      <c r="O213" s="1"/>
      <c r="P213" s="1"/>
      <c r="Q213" s="1"/>
      <c r="R213" s="1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</row>
    <row r="214" spans="1:38" ht="15.75" customHeight="1" outlineLevel="1">
      <c r="A214" s="50"/>
      <c r="B214" s="60">
        <v>4</v>
      </c>
      <c r="C214" s="19" t="s">
        <v>354</v>
      </c>
      <c r="D214" s="60" t="s">
        <v>38</v>
      </c>
      <c r="E214" s="621"/>
      <c r="F214" s="621"/>
      <c r="G214" s="621"/>
      <c r="H214" s="621"/>
      <c r="I214" s="621"/>
      <c r="J214" s="621"/>
      <c r="K214" s="621"/>
      <c r="L214" s="1"/>
      <c r="M214" s="1"/>
      <c r="N214" s="1"/>
      <c r="O214" s="1"/>
      <c r="P214" s="1"/>
      <c r="Q214" s="1"/>
      <c r="R214" s="1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</row>
    <row r="215" spans="1:38" ht="15.75" customHeight="1" outlineLevel="1">
      <c r="A215" s="50"/>
      <c r="B215" s="60">
        <v>5</v>
      </c>
      <c r="C215" s="19" t="s">
        <v>355</v>
      </c>
      <c r="D215" s="60" t="s">
        <v>38</v>
      </c>
      <c r="E215" s="621"/>
      <c r="F215" s="621"/>
      <c r="G215" s="621"/>
      <c r="H215" s="621"/>
      <c r="I215" s="621"/>
      <c r="J215" s="621"/>
      <c r="K215" s="621"/>
      <c r="L215" s="1"/>
      <c r="M215" s="1"/>
      <c r="N215" s="1"/>
      <c r="O215" s="1"/>
      <c r="P215" s="1"/>
      <c r="Q215" s="1"/>
      <c r="R215" s="1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</row>
    <row r="216" spans="1:38" ht="15.75" customHeight="1" outlineLevel="1">
      <c r="A216" s="50"/>
      <c r="B216" s="60">
        <v>6</v>
      </c>
      <c r="C216" s="19" t="s">
        <v>356</v>
      </c>
      <c r="D216" s="60" t="s">
        <v>38</v>
      </c>
      <c r="E216" s="621"/>
      <c r="F216" s="621"/>
      <c r="G216" s="621"/>
      <c r="H216" s="621"/>
      <c r="I216" s="621"/>
      <c r="J216" s="621"/>
      <c r="K216" s="621"/>
      <c r="L216" s="1"/>
      <c r="M216" s="1"/>
      <c r="N216" s="1"/>
      <c r="O216" s="1"/>
      <c r="P216" s="1"/>
      <c r="Q216" s="1"/>
      <c r="R216" s="1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</row>
    <row r="217" spans="1:38" ht="15.75" customHeight="1" outlineLevel="1">
      <c r="A217" s="50"/>
      <c r="B217" s="16"/>
      <c r="C217" s="21"/>
      <c r="D217" s="16"/>
      <c r="E217" s="50">
        <f>SUM(E211:E216)</f>
        <v>0</v>
      </c>
      <c r="F217" s="50">
        <f t="shared" ref="F217:K217" si="0">SUM(F211:F216)</f>
        <v>0</v>
      </c>
      <c r="G217" s="50">
        <f t="shared" si="0"/>
        <v>0.29899999999999999</v>
      </c>
      <c r="H217" s="50">
        <f t="shared" si="0"/>
        <v>4.9000000000000002E-2</v>
      </c>
      <c r="I217" s="50">
        <f t="shared" si="0"/>
        <v>9.5000000000000001E-2</v>
      </c>
      <c r="J217" s="50">
        <f t="shared" si="0"/>
        <v>2.0259999999999998</v>
      </c>
      <c r="K217" s="50">
        <f t="shared" si="0"/>
        <v>4.9000000000000002E-2</v>
      </c>
      <c r="L217" s="1"/>
      <c r="M217" s="1"/>
      <c r="N217" s="1"/>
      <c r="O217" s="1"/>
      <c r="P217" s="1"/>
      <c r="Q217" s="1"/>
      <c r="R217" s="1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</row>
    <row r="218" spans="1:38" ht="15.75" customHeight="1" outlineLevel="1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</row>
    <row r="219" spans="1:38" ht="16.5" customHeight="1" outlineLevel="1">
      <c r="A219" s="63" t="s">
        <v>296</v>
      </c>
      <c r="B219" s="15" t="s">
        <v>357</v>
      </c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</row>
    <row r="220" spans="1:38" ht="47.25" customHeight="1" outlineLevel="1">
      <c r="A220" s="50"/>
      <c r="B220" s="979" t="s">
        <v>10</v>
      </c>
      <c r="C220" s="979" t="s">
        <v>11</v>
      </c>
      <c r="D220" s="979" t="s">
        <v>358</v>
      </c>
      <c r="E220" s="979" t="s">
        <v>359</v>
      </c>
      <c r="F220" s="979" t="s">
        <v>360</v>
      </c>
      <c r="G220" s="979" t="s">
        <v>361</v>
      </c>
      <c r="H220" s="971" t="s">
        <v>362</v>
      </c>
      <c r="I220" s="972"/>
      <c r="J220" s="972"/>
      <c r="K220" s="973"/>
      <c r="L220" s="979" t="s">
        <v>363</v>
      </c>
      <c r="M220" s="60" t="s">
        <v>364</v>
      </c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</row>
    <row r="221" spans="1:38" ht="30.75" customHeight="1" outlineLevel="1">
      <c r="A221" s="50"/>
      <c r="B221" s="980"/>
      <c r="C221" s="980"/>
      <c r="D221" s="980"/>
      <c r="E221" s="980"/>
      <c r="F221" s="981"/>
      <c r="G221" s="981"/>
      <c r="H221" s="60" t="s">
        <v>365</v>
      </c>
      <c r="I221" s="60" t="s">
        <v>366</v>
      </c>
      <c r="J221" s="60" t="s">
        <v>367</v>
      </c>
      <c r="K221" s="60" t="s">
        <v>368</v>
      </c>
      <c r="L221" s="981"/>
      <c r="M221" s="60" t="s">
        <v>369</v>
      </c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</row>
    <row r="222" spans="1:38" ht="15" customHeight="1" outlineLevel="1">
      <c r="A222" s="50"/>
      <c r="B222" s="981"/>
      <c r="C222" s="981"/>
      <c r="D222" s="981"/>
      <c r="E222" s="981"/>
      <c r="F222" s="60" t="s">
        <v>370</v>
      </c>
      <c r="G222" s="60" t="s">
        <v>38</v>
      </c>
      <c r="H222" s="60" t="s">
        <v>111</v>
      </c>
      <c r="I222" s="60" t="s">
        <v>371</v>
      </c>
      <c r="J222" s="60" t="s">
        <v>267</v>
      </c>
      <c r="K222" s="60" t="s">
        <v>1308</v>
      </c>
      <c r="L222" s="60" t="s">
        <v>373</v>
      </c>
      <c r="M222" s="190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</row>
    <row r="223" spans="1:38" ht="53.25" customHeight="1" outlineLevel="1">
      <c r="A223" s="50"/>
      <c r="B223" s="191">
        <v>1</v>
      </c>
      <c r="C223" s="685" t="s">
        <v>1309</v>
      </c>
      <c r="D223" s="346" t="s">
        <v>1310</v>
      </c>
      <c r="E223" s="200" t="s">
        <v>827</v>
      </c>
      <c r="F223" s="200" t="s">
        <v>414</v>
      </c>
      <c r="G223" s="200">
        <v>0.29899999999999999</v>
      </c>
      <c r="H223" s="60"/>
      <c r="I223" s="60"/>
      <c r="J223" s="60"/>
      <c r="K223" s="60"/>
      <c r="L223" s="60"/>
      <c r="M223" s="60">
        <v>2019</v>
      </c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</row>
    <row r="224" spans="1:38" ht="51" customHeight="1" outlineLevel="1">
      <c r="A224" s="50"/>
      <c r="B224" s="191">
        <v>2</v>
      </c>
      <c r="C224" s="191" t="s">
        <v>1311</v>
      </c>
      <c r="D224" s="346" t="s">
        <v>1312</v>
      </c>
      <c r="E224" s="200" t="s">
        <v>827</v>
      </c>
      <c r="F224" s="200" t="s">
        <v>414</v>
      </c>
      <c r="G224" s="200">
        <v>2.0259999999999998</v>
      </c>
      <c r="H224" s="60"/>
      <c r="I224" s="60"/>
      <c r="J224" s="60"/>
      <c r="K224" s="60"/>
      <c r="L224" s="60"/>
      <c r="M224" s="347" t="s">
        <v>1029</v>
      </c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</row>
    <row r="225" spans="1:38" ht="60" customHeight="1" outlineLevel="1">
      <c r="A225" s="348"/>
      <c r="B225" s="191">
        <v>3</v>
      </c>
      <c r="C225" s="349" t="s">
        <v>1313</v>
      </c>
      <c r="D225" s="346" t="s">
        <v>1314</v>
      </c>
      <c r="E225" s="200" t="s">
        <v>827</v>
      </c>
      <c r="F225" s="200" t="s">
        <v>414</v>
      </c>
      <c r="G225" s="200">
        <v>4.9000000000000002E-2</v>
      </c>
      <c r="H225" s="60"/>
      <c r="I225" s="60"/>
      <c r="J225" s="60"/>
      <c r="K225" s="60"/>
      <c r="L225" s="60"/>
      <c r="M225" s="60">
        <v>2020</v>
      </c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</row>
    <row r="226" spans="1:38" ht="60" customHeight="1" outlineLevel="1">
      <c r="A226" s="348"/>
      <c r="B226" s="191">
        <v>4</v>
      </c>
      <c r="C226" s="349" t="s">
        <v>1315</v>
      </c>
      <c r="D226" s="346" t="s">
        <v>1316</v>
      </c>
      <c r="E226" s="200" t="s">
        <v>827</v>
      </c>
      <c r="F226" s="200" t="s">
        <v>414</v>
      </c>
      <c r="G226" s="200">
        <v>4.9000000000000002E-2</v>
      </c>
      <c r="H226" s="60"/>
      <c r="I226" s="60"/>
      <c r="J226" s="60"/>
      <c r="K226" s="60"/>
      <c r="L226" s="60"/>
      <c r="M226" s="60">
        <v>2023</v>
      </c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</row>
    <row r="227" spans="1:38" ht="57.75" customHeight="1" outlineLevel="1">
      <c r="A227" s="50"/>
      <c r="B227" s="191">
        <v>5</v>
      </c>
      <c r="C227" s="349" t="s">
        <v>1317</v>
      </c>
      <c r="D227" s="346" t="s">
        <v>1314</v>
      </c>
      <c r="E227" s="200" t="s">
        <v>827</v>
      </c>
      <c r="F227" s="200" t="s">
        <v>414</v>
      </c>
      <c r="G227" s="350">
        <v>4.9000000000000002E-2</v>
      </c>
      <c r="H227" s="60"/>
      <c r="I227" s="60"/>
      <c r="J227" s="60"/>
      <c r="K227" s="60"/>
      <c r="L227" s="60"/>
      <c r="M227" s="60">
        <v>2021</v>
      </c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</row>
    <row r="228" spans="1:38" ht="59.25" customHeight="1" outlineLevel="1">
      <c r="A228" s="124"/>
      <c r="B228" s="191">
        <v>6</v>
      </c>
      <c r="C228" s="351" t="s">
        <v>1318</v>
      </c>
      <c r="D228" s="346" t="s">
        <v>1314</v>
      </c>
      <c r="E228" s="200" t="s">
        <v>827</v>
      </c>
      <c r="F228" s="200" t="s">
        <v>414</v>
      </c>
      <c r="G228" s="352">
        <v>4.5999999999999999E-2</v>
      </c>
      <c r="H228" s="60"/>
      <c r="I228" s="60"/>
      <c r="J228" s="60"/>
      <c r="K228" s="60"/>
      <c r="L228" s="60"/>
      <c r="M228" s="60">
        <v>2021</v>
      </c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</row>
    <row r="229" spans="1:38" ht="15" hidden="1" customHeight="1" outlineLevel="1">
      <c r="A229" s="1"/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0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5" hidden="1" customHeight="1" outlineLevel="1">
      <c r="A230" s="1"/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0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6.5" hidden="1" customHeight="1" outlineLevel="1">
      <c r="A231" s="16"/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0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</row>
    <row r="232" spans="1:38" ht="16.5" customHeight="1" outlineLevel="1">
      <c r="A232" s="16"/>
      <c r="B232" s="197" t="s">
        <v>441</v>
      </c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</row>
    <row r="233" spans="1:38" ht="16.5" customHeight="1" outlineLevel="1">
      <c r="A233" s="16"/>
      <c r="B233" s="197" t="s">
        <v>442</v>
      </c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</row>
    <row r="234" spans="1:38" ht="16.5" customHeight="1" outlineLevel="1">
      <c r="A234" s="16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</row>
    <row r="235" spans="1:38" ht="16.5" customHeight="1" outlineLevel="1">
      <c r="A235" s="16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</row>
    <row r="236" spans="1:38" ht="16.5" customHeight="1" outlineLevel="1">
      <c r="A236" s="63" t="s">
        <v>318</v>
      </c>
      <c r="B236" s="15" t="s">
        <v>443</v>
      </c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</row>
    <row r="237" spans="1:38" ht="25.5" customHeight="1" outlineLevel="1">
      <c r="A237" s="16"/>
      <c r="B237" s="979" t="s">
        <v>10</v>
      </c>
      <c r="C237" s="979" t="str">
        <f t="shared" ref="C237:H237" si="1">C220</f>
        <v>Назва</v>
      </c>
      <c r="D237" s="979" t="str">
        <f t="shared" si="1"/>
        <v>Короткий опис</v>
      </c>
      <c r="E237" s="979" t="str">
        <f t="shared" si="1"/>
        <v>Стадія реалізації *</v>
      </c>
      <c r="F237" s="979" t="str">
        <f t="shared" si="1"/>
        <v>Наявність ТЕО, бізнес-плану</v>
      </c>
      <c r="G237" s="979" t="str">
        <f t="shared" si="1"/>
        <v>Вартість капітальних витрат **</v>
      </c>
      <c r="H237" s="971" t="str">
        <f t="shared" si="1"/>
        <v>Річна економія паливно-енергетичних і природних ресурсів</v>
      </c>
      <c r="I237" s="972"/>
      <c r="J237" s="972"/>
      <c r="K237" s="973"/>
      <c r="L237" s="979" t="str">
        <f t="shared" ref="L237:M237" si="2">L220</f>
        <v>Річна економія коштів **</v>
      </c>
      <c r="M237" s="60" t="str">
        <f t="shared" si="2"/>
        <v>Період (строк) реалізації</v>
      </c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</row>
    <row r="238" spans="1:38" ht="27" customHeight="1" outlineLevel="1">
      <c r="A238" s="16"/>
      <c r="B238" s="980"/>
      <c r="C238" s="980"/>
      <c r="D238" s="980"/>
      <c r="E238" s="980"/>
      <c r="F238" s="981"/>
      <c r="G238" s="981"/>
      <c r="H238" s="60" t="str">
        <f t="shared" ref="H238:K238" si="3">H221</f>
        <v>природ. газ</v>
      </c>
      <c r="I238" s="60" t="str">
        <f t="shared" si="3"/>
        <v>електроенергія</v>
      </c>
      <c r="J238" s="60" t="str">
        <f t="shared" si="3"/>
        <v>теплова енергія</v>
      </c>
      <c r="K238" s="60" t="str">
        <f t="shared" si="3"/>
        <v>вода</v>
      </c>
      <c r="L238" s="981"/>
      <c r="M238" s="60" t="str">
        <f>M221</f>
        <v>(у форматі 20хх-20хх гр.)</v>
      </c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</row>
    <row r="239" spans="1:38" ht="13.5" customHeight="1" outlineLevel="1">
      <c r="A239" s="16"/>
      <c r="B239" s="981"/>
      <c r="C239" s="981"/>
      <c r="D239" s="981"/>
      <c r="E239" s="981"/>
      <c r="F239" s="60" t="str">
        <f t="shared" ref="F239:K239" si="4">F222</f>
        <v>(так/ні)</v>
      </c>
      <c r="G239" s="60" t="str">
        <f t="shared" si="4"/>
        <v>млн грн</v>
      </c>
      <c r="H239" s="60" t="str">
        <f t="shared" si="4"/>
        <v>тис. м³</v>
      </c>
      <c r="I239" s="60" t="str">
        <f t="shared" si="4"/>
        <v>кВт∙год</v>
      </c>
      <c r="J239" s="60" t="str">
        <f t="shared" si="4"/>
        <v>Гкал</v>
      </c>
      <c r="K239" s="60" t="str">
        <f t="shared" si="4"/>
        <v>м3</v>
      </c>
      <c r="L239" s="60" t="s">
        <v>373</v>
      </c>
      <c r="M239" s="190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</row>
    <row r="240" spans="1:38" ht="72.75" customHeight="1" outlineLevel="1">
      <c r="A240" s="16"/>
      <c r="B240" s="353">
        <v>1</v>
      </c>
      <c r="C240" s="205" t="s">
        <v>1319</v>
      </c>
      <c r="D240" s="193" t="s">
        <v>1320</v>
      </c>
      <c r="E240" s="194" t="s">
        <v>446</v>
      </c>
      <c r="F240" s="190"/>
      <c r="G240" s="61" t="s">
        <v>1321</v>
      </c>
      <c r="H240" s="190"/>
      <c r="I240" s="190"/>
      <c r="J240" s="190"/>
      <c r="K240" s="190"/>
      <c r="L240" s="190"/>
      <c r="M240" s="190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</row>
    <row r="241" spans="1:38" ht="75.75" customHeight="1" outlineLevel="1">
      <c r="A241" s="16"/>
      <c r="B241" s="354">
        <v>2</v>
      </c>
      <c r="C241" s="355" t="s">
        <v>1322</v>
      </c>
      <c r="D241" s="193" t="s">
        <v>1323</v>
      </c>
      <c r="E241" s="194" t="s">
        <v>446</v>
      </c>
      <c r="F241" s="190"/>
      <c r="G241" s="61" t="s">
        <v>1324</v>
      </c>
      <c r="H241" s="190"/>
      <c r="I241" s="190"/>
      <c r="J241" s="190"/>
      <c r="K241" s="190"/>
      <c r="L241" s="190"/>
      <c r="M241" s="190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</row>
    <row r="242" spans="1:38" ht="62.25" customHeight="1" outlineLevel="1">
      <c r="A242" s="16"/>
      <c r="B242" s="354">
        <v>3</v>
      </c>
      <c r="C242" s="355" t="s">
        <v>1325</v>
      </c>
      <c r="D242" s="193" t="s">
        <v>1326</v>
      </c>
      <c r="E242" s="194" t="s">
        <v>446</v>
      </c>
      <c r="F242" s="190"/>
      <c r="G242" s="61" t="s">
        <v>1327</v>
      </c>
      <c r="H242" s="190"/>
      <c r="I242" s="190"/>
      <c r="J242" s="190"/>
      <c r="K242" s="190"/>
      <c r="L242" s="190"/>
      <c r="M242" s="190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</row>
    <row r="243" spans="1:38" ht="87.75" customHeight="1" outlineLevel="1">
      <c r="A243" s="16"/>
      <c r="B243" s="354">
        <v>4</v>
      </c>
      <c r="C243" s="355" t="s">
        <v>1328</v>
      </c>
      <c r="D243" s="194" t="s">
        <v>1329</v>
      </c>
      <c r="E243" s="194" t="s">
        <v>446</v>
      </c>
      <c r="F243" s="190"/>
      <c r="G243" s="61" t="s">
        <v>1330</v>
      </c>
      <c r="H243" s="190"/>
      <c r="I243" s="190"/>
      <c r="J243" s="190"/>
      <c r="K243" s="190"/>
      <c r="L243" s="190"/>
      <c r="M243" s="190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</row>
    <row r="244" spans="1:38" ht="56.25" customHeight="1" outlineLevel="1">
      <c r="A244" s="16"/>
      <c r="B244" s="354">
        <v>5</v>
      </c>
      <c r="C244" s="355" t="s">
        <v>1331</v>
      </c>
      <c r="D244" s="194" t="s">
        <v>1332</v>
      </c>
      <c r="E244" s="194" t="s">
        <v>446</v>
      </c>
      <c r="F244" s="190"/>
      <c r="G244" s="61" t="s">
        <v>1333</v>
      </c>
      <c r="H244" s="190"/>
      <c r="I244" s="190"/>
      <c r="J244" s="190"/>
      <c r="K244" s="190"/>
      <c r="L244" s="190"/>
      <c r="M244" s="190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</row>
    <row r="245" spans="1:38" ht="60.75" customHeight="1" outlineLevel="1">
      <c r="A245" s="16"/>
      <c r="B245" s="354">
        <v>6</v>
      </c>
      <c r="C245" s="355" t="s">
        <v>1334</v>
      </c>
      <c r="D245" s="194" t="s">
        <v>1335</v>
      </c>
      <c r="E245" s="194" t="s">
        <v>446</v>
      </c>
      <c r="F245" s="190"/>
      <c r="G245" s="61" t="s">
        <v>1336</v>
      </c>
      <c r="H245" s="190"/>
      <c r="I245" s="190"/>
      <c r="J245" s="190"/>
      <c r="K245" s="190"/>
      <c r="L245" s="190"/>
      <c r="M245" s="190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</row>
    <row r="246" spans="1:38" ht="16.5" customHeight="1" outlineLevel="1">
      <c r="A246" s="16"/>
      <c r="B246" s="197" t="str">
        <f t="shared" ref="B246:B247" si="5">B232</f>
        <v>* - Вкажіть стадію реалізації: 1) попередні наміри; 2) попереднє проектування (розробка ТЕО / бізнес-плану); 3) робоче проектування; 4) впровадження.</v>
      </c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</row>
    <row r="247" spans="1:38" ht="16.5" customHeight="1" outlineLevel="1">
      <c r="A247" s="16"/>
      <c r="B247" s="197" t="str">
        <f t="shared" si="5"/>
        <v>** - Додатково вкажіть рік визначення вартості капітальних витрат / економії коштів, наприклад, «10 млн грн (2017 року)»</v>
      </c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</row>
    <row r="248" spans="1:38" ht="15.75" customHeight="1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</row>
    <row r="249" spans="1:38" ht="15.75" customHeight="1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</row>
    <row r="250" spans="1:38" ht="15.75" customHeight="1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</row>
    <row r="251" spans="1:38" ht="15.75" customHeight="1"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</row>
    <row r="252" spans="1:38" ht="15.75" customHeight="1"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</row>
    <row r="253" spans="1:38" ht="15.75" customHeight="1"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</row>
    <row r="254" spans="1:38" ht="15.75" customHeight="1"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</row>
    <row r="255" spans="1:38" ht="15.75" customHeight="1"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</row>
    <row r="256" spans="1:38" ht="15.75" customHeight="1"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</row>
    <row r="257" spans="2:20" ht="15.75" customHeight="1"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</row>
    <row r="258" spans="2:20" ht="15.75" customHeight="1"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</row>
    <row r="259" spans="2:20" ht="15.75" customHeight="1"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</row>
    <row r="260" spans="2:20" ht="15.75" customHeight="1"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</row>
    <row r="261" spans="2:20" ht="15.75" customHeight="1"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</row>
    <row r="262" spans="2:20" ht="15.75" customHeight="1"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</row>
    <row r="263" spans="2:20" ht="15.75" customHeight="1"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</row>
    <row r="264" spans="2:20"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</row>
    <row r="265" spans="2:20"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</row>
    <row r="266" spans="2:20"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</row>
    <row r="267" spans="2:20"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</row>
    <row r="268" spans="2:20"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</row>
    <row r="269" spans="2:20"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</row>
    <row r="270" spans="2:20"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</row>
    <row r="271" spans="2:20"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</row>
    <row r="272" spans="2:20"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</row>
    <row r="273" spans="2:20"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</row>
    <row r="274" spans="2:20"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</row>
    <row r="275" spans="2:20"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</row>
    <row r="276" spans="2:20"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</row>
    <row r="277" spans="2:20"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</row>
    <row r="278" spans="2:20" ht="15.75" customHeight="1"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</row>
    <row r="279" spans="2:20" ht="15.75" customHeight="1"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</row>
    <row r="280" spans="2:20" ht="15.75" customHeight="1"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</row>
    <row r="281" spans="2:20" ht="15.75" customHeight="1"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</row>
    <row r="282" spans="2:20" ht="15.75" customHeight="1"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</row>
    <row r="283" spans="2:20" ht="15.75" customHeight="1"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</row>
    <row r="284" spans="2:20" ht="15.75" customHeight="1"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</row>
    <row r="285" spans="2:20" ht="15.75" customHeight="1"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</row>
    <row r="286" spans="2:20" ht="15.75" customHeight="1"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</row>
    <row r="287" spans="2:20" ht="15.75" customHeight="1"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</row>
    <row r="288" spans="2:20" ht="15.75" customHeight="1"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</row>
    <row r="289" spans="2:20" ht="15.75" customHeight="1"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</row>
    <row r="290" spans="2:20" ht="15.75" customHeight="1"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</row>
    <row r="291" spans="2:20" ht="15.75" customHeight="1"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</row>
    <row r="292" spans="2:20" ht="15.75" customHeight="1"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</row>
    <row r="293" spans="2:20" ht="15.75" customHeight="1"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</row>
    <row r="294" spans="2:20" ht="15.75" customHeight="1"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</row>
    <row r="295" spans="2:20" ht="15.75" customHeight="1"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</row>
    <row r="296" spans="2:20" ht="15.75" customHeight="1"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</row>
    <row r="297" spans="2:20" ht="15.75" customHeight="1"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</row>
    <row r="298" spans="2:20" ht="15.75" customHeight="1"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</row>
    <row r="299" spans="2:20" ht="15.75" customHeight="1"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</row>
    <row r="300" spans="2:20" ht="15.75" customHeight="1"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</row>
    <row r="301" spans="2:20" ht="15.75" customHeight="1"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</row>
    <row r="302" spans="2:20" ht="15.75" customHeight="1"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</row>
    <row r="303" spans="2:20" ht="15.75" customHeight="1"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</row>
    <row r="304" spans="2:20" ht="15.75" customHeight="1"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</row>
    <row r="305" spans="1:20" ht="15.75" customHeight="1"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</row>
    <row r="306" spans="1:20" ht="15.75" customHeight="1"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</row>
    <row r="307" spans="1:20" ht="15.75" customHeight="1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</row>
    <row r="308" spans="1:20" ht="15.75" customHeight="1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</row>
    <row r="309" spans="1:20" ht="15.75" customHeight="1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</row>
    <row r="310" spans="1:20" ht="15.75" customHeight="1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</row>
    <row r="311" spans="1:20" ht="15.75" customHeight="1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</row>
    <row r="312" spans="1:20" ht="15.75" customHeight="1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</row>
    <row r="313" spans="1:20" ht="15.75" customHeight="1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</row>
    <row r="314" spans="1:20" ht="15.75" customHeight="1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</row>
    <row r="315" spans="1:20" ht="15.75" customHeight="1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</row>
    <row r="316" spans="1:20" ht="15.75" customHeight="1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</row>
    <row r="317" spans="1:20" ht="15.75" customHeight="1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</row>
    <row r="318" spans="1:20" ht="15.75" customHeight="1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</row>
    <row r="319" spans="1:20" ht="15.75" customHeight="1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</row>
    <row r="320" spans="1:20" ht="15.75" customHeight="1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</row>
    <row r="321" spans="1:20" ht="15.75" customHeight="1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</row>
    <row r="322" spans="1:20" ht="15.75" customHeight="1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</row>
    <row r="323" spans="1:20" ht="15.75" customHeight="1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</row>
    <row r="324" spans="1:20" ht="15.75" customHeight="1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</row>
    <row r="325" spans="1:20" ht="15.75" customHeight="1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</row>
    <row r="326" spans="1:20" ht="15.75" customHeight="1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</row>
    <row r="327" spans="1:20" ht="15.75" customHeight="1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</row>
    <row r="328" spans="1:20" ht="15.75" customHeight="1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</row>
    <row r="329" spans="1:20" ht="15.75" customHeight="1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</row>
    <row r="330" spans="1:20" ht="15.75" customHeight="1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</row>
    <row r="331" spans="1:20" ht="15.75" customHeight="1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</row>
    <row r="332" spans="1:20" ht="15.75" customHeight="1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</row>
    <row r="333" spans="1:20" ht="15.75" customHeight="1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</row>
    <row r="334" spans="1:20" ht="15.75" customHeight="1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</row>
    <row r="335" spans="1:20" ht="15.75" customHeight="1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</row>
    <row r="336" spans="1:20" ht="15.75" customHeight="1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</row>
    <row r="337" spans="1:20" ht="15.75" customHeight="1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</row>
    <row r="338" spans="1:20" ht="15.75" customHeight="1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</row>
    <row r="339" spans="1:20" ht="15.75" customHeight="1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</row>
    <row r="340" spans="1:20" ht="15.75" customHeight="1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</row>
    <row r="341" spans="1:20" ht="15.75" customHeight="1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</row>
    <row r="342" spans="1:20" ht="15.75" customHeight="1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</row>
    <row r="343" spans="1:20" ht="15.75" customHeight="1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</row>
    <row r="344" spans="1:20" ht="15.75" customHeight="1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</row>
    <row r="345" spans="1:20" ht="15.75" customHeight="1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</row>
    <row r="346" spans="1:20" ht="15.75" customHeight="1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</row>
    <row r="347" spans="1:20" ht="15.75" customHeight="1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</row>
    <row r="348" spans="1:20" ht="15.75" customHeight="1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</row>
    <row r="349" spans="1:20" ht="15.75" customHeight="1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</row>
    <row r="350" spans="1:20" ht="15.75" customHeight="1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</row>
    <row r="351" spans="1:20" ht="15.75" customHeight="1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</row>
    <row r="352" spans="1:20" ht="15.75" customHeight="1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</row>
    <row r="353" spans="1:20" ht="15.75" customHeight="1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</row>
    <row r="354" spans="1:20" ht="15.75" customHeight="1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</row>
    <row r="355" spans="1:20" ht="15.75" customHeight="1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</row>
    <row r="356" spans="1:20" ht="15.75" customHeight="1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</row>
    <row r="357" spans="1:20" ht="15.75" customHeight="1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</row>
    <row r="358" spans="1:20" ht="15.75" customHeight="1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</row>
    <row r="359" spans="1:20" ht="15.75" customHeight="1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</row>
    <row r="360" spans="1:20" ht="15.75" customHeight="1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</row>
    <row r="361" spans="1:20" ht="15.75" customHeight="1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</row>
    <row r="362" spans="1:20" ht="15.75" customHeight="1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</row>
    <row r="363" spans="1:20" ht="15.75" customHeight="1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</row>
    <row r="364" spans="1:20" ht="15.75" customHeight="1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</row>
    <row r="365" spans="1:20" ht="15.75" customHeight="1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</row>
    <row r="366" spans="1:20" ht="15.75" customHeight="1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</row>
    <row r="367" spans="1:20" ht="15.75" customHeight="1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</row>
    <row r="368" spans="1:20" ht="15.75" customHeight="1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</row>
    <row r="369" spans="1:20" ht="15.75" customHeight="1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</row>
    <row r="370" spans="1:20" ht="15.75" customHeight="1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</row>
    <row r="371" spans="1:20" ht="15.75" customHeight="1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</row>
    <row r="372" spans="1:20" ht="15.75" customHeight="1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</row>
    <row r="373" spans="1:20" ht="15.75" customHeight="1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</row>
    <row r="374" spans="1:20" ht="15.75" customHeight="1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</row>
    <row r="375" spans="1:20" ht="15.75" customHeight="1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</row>
    <row r="376" spans="1:20" ht="15.75" customHeight="1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</row>
    <row r="377" spans="1:20" ht="15.75" customHeight="1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</row>
    <row r="378" spans="1:20" ht="15.75" customHeight="1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</row>
    <row r="379" spans="1:20" ht="15.75" customHeight="1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</row>
    <row r="380" spans="1:20" ht="15.75" customHeight="1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</row>
    <row r="381" spans="1:20" ht="15.75" customHeight="1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</row>
    <row r="382" spans="1:20" ht="15.75" customHeight="1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</row>
    <row r="383" spans="1:20" ht="15.75" customHeight="1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</row>
    <row r="384" spans="1:20" ht="15.75" customHeight="1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</row>
    <row r="385" spans="1:20" ht="15.75" customHeight="1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</row>
    <row r="386" spans="1:20" ht="15.75" customHeight="1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</row>
    <row r="387" spans="1:20" ht="15.75" customHeight="1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</row>
    <row r="388" spans="1:20" ht="15.75" customHeight="1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</row>
    <row r="389" spans="1:20" ht="15.75" customHeight="1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</row>
    <row r="390" spans="1:20" ht="15.75" customHeight="1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</row>
    <row r="391" spans="1:20" ht="15.75" customHeight="1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</row>
    <row r="392" spans="1:20" ht="15.75" customHeight="1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</row>
    <row r="393" spans="1:20" ht="15.75" customHeight="1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</row>
    <row r="394" spans="1:20" ht="15.75" customHeight="1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</row>
    <row r="395" spans="1:20" ht="15.75" customHeight="1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</row>
    <row r="396" spans="1:20" ht="15.75" customHeight="1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</row>
    <row r="397" spans="1:20" ht="15.75" customHeight="1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</row>
    <row r="398" spans="1:20" ht="15.75" customHeight="1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</row>
    <row r="399" spans="1:20" ht="15.75" customHeight="1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</row>
    <row r="400" spans="1:20" ht="15.75" customHeight="1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</row>
    <row r="401" spans="1:38" ht="15.75" customHeight="1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</row>
    <row r="402" spans="1:38" ht="15.75" customHeight="1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</row>
    <row r="403" spans="1:38" ht="15.75" customHeight="1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</row>
    <row r="404" spans="1:38" ht="15.75" customHeight="1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</row>
    <row r="405" spans="1:38" ht="15.75" customHeight="1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</row>
    <row r="406" spans="1:38" ht="15.75" customHeight="1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</row>
    <row r="407" spans="1:38" ht="15.75" customHeight="1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</row>
    <row r="408" spans="1:38" ht="15.75" customHeight="1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</row>
    <row r="409" spans="1:38" ht="15.75" customHeight="1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</row>
    <row r="410" spans="1:38" ht="15.75" customHeight="1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</row>
    <row r="411" spans="1:38" ht="15.75" customHeight="1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</row>
    <row r="412" spans="1:38" ht="15.75" customHeight="1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</row>
    <row r="413" spans="1:38" ht="15.75" customHeight="1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</row>
    <row r="414" spans="1:38" ht="15.75" customHeight="1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</row>
    <row r="415" spans="1:38" ht="15.75" customHeight="1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</row>
    <row r="416" spans="1:38" ht="15.75" customHeight="1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</row>
    <row r="417" spans="1:38" ht="15.75" customHeight="1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</row>
    <row r="418" spans="1:38" ht="15.75" customHeight="1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</row>
    <row r="419" spans="1:38" ht="15.75" customHeight="1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</row>
    <row r="420" spans="1:38" ht="15.75" customHeight="1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</row>
    <row r="421" spans="1:38" ht="15.75" customHeight="1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</row>
    <row r="422" spans="1:38" ht="15.75" customHeight="1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</row>
    <row r="423" spans="1:38" ht="15.75" customHeight="1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</row>
    <row r="424" spans="1:38" ht="15.75" customHeight="1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</row>
    <row r="425" spans="1:38" ht="15.75" customHeight="1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</row>
    <row r="426" spans="1:38" ht="15.75" customHeight="1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</row>
    <row r="427" spans="1:38" ht="15.75" customHeight="1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</row>
    <row r="428" spans="1:38" ht="15.75" customHeight="1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</row>
    <row r="429" spans="1:38" ht="15.75" customHeight="1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</row>
    <row r="430" spans="1:38" ht="15.75" customHeight="1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</row>
    <row r="431" spans="1:38" ht="15.75" customHeight="1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</row>
    <row r="432" spans="1:38" ht="15.75" customHeight="1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</row>
    <row r="433" spans="1:38" ht="15.75" customHeight="1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</row>
    <row r="434" spans="1:38" ht="15.75" customHeight="1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</row>
    <row r="435" spans="1:38" ht="15.75" customHeight="1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</row>
    <row r="436" spans="1:38" ht="15.75" customHeight="1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</row>
    <row r="437" spans="1:38" ht="15.75" customHeight="1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</row>
    <row r="438" spans="1:38" ht="15.75" customHeight="1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</row>
    <row r="439" spans="1:38" ht="15.75" customHeight="1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</row>
    <row r="440" spans="1:38" ht="15.75" customHeight="1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</row>
    <row r="441" spans="1:38" ht="15.75" customHeight="1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</row>
    <row r="442" spans="1:38" ht="15.75" customHeight="1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</row>
    <row r="443" spans="1:38" ht="15.75" customHeight="1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</row>
    <row r="444" spans="1:38" ht="15.75" customHeight="1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</row>
    <row r="445" spans="1:38" ht="15.75" customHeight="1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</row>
    <row r="446" spans="1:38" ht="15.75" customHeight="1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</row>
    <row r="447" spans="1:38" ht="15.75" customHeight="1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</row>
    <row r="448" spans="1:3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spans="1:38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spans="1:38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spans="1:38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spans="1:38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spans="1:38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spans="1:38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spans="1:38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spans="1:38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spans="1:38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spans="1:3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spans="1:38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spans="1:38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spans="1:38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spans="1:38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spans="1:38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spans="1:38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spans="1:38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spans="1:38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spans="1:38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spans="1:3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spans="1:38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spans="1:38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spans="1:38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spans="1:38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spans="1:38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spans="1:38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spans="1:38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spans="1:38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spans="1:38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spans="1:3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spans="1:38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spans="1:38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spans="1:38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spans="1:38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spans="1:38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spans="1:38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spans="1:38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spans="1:38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spans="1:38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spans="1:3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spans="1:38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spans="1:38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spans="1:38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spans="1:38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spans="1:38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spans="1:38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spans="1:38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spans="1:38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spans="1:38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spans="1:3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spans="1:38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spans="1:38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spans="1:38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spans="1:38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spans="1:38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spans="1:38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spans="1:38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spans="1:38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spans="1:38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spans="1:3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spans="1:38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spans="1:38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spans="1:38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spans="1:38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spans="1:38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spans="1:38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spans="1:38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spans="1:38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spans="1:38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spans="1:3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spans="1:38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spans="1:38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spans="1:38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spans="1:38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spans="1:38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spans="1:38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spans="1:38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spans="1:38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spans="1:38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spans="1:3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spans="1:38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spans="1:38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spans="1:38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spans="1:38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spans="1:38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spans="1:38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spans="1:38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spans="1:38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spans="1:38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spans="1: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spans="1:38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spans="1:38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spans="1:38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spans="1:38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spans="1:38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spans="1:38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spans="1:38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spans="1:38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spans="1:38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spans="1:3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spans="1:38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spans="1:38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spans="1:38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spans="1:38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spans="1:38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spans="1:38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spans="1:38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spans="1:38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spans="1:38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spans="1:3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spans="1:38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spans="1:38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spans="1:38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spans="1:38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spans="1:38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spans="1:38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spans="1:38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spans="1:38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spans="1:38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spans="1:3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spans="1:38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spans="1:38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spans="1:38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spans="1:38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spans="1:38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spans="1:38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spans="1:38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spans="1:38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spans="1:38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spans="1:3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spans="1:38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spans="1:38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spans="1:38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spans="1:38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spans="1:38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spans="1:38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spans="1:38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spans="1:38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spans="1:38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spans="1:3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spans="1:38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spans="1:38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spans="1:38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spans="1:38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spans="1:38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spans="1:38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spans="1:38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spans="1:38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spans="1:38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spans="1:3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spans="1:38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spans="1:38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spans="1:38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spans="1:38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spans="1:38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spans="1:38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spans="1:38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spans="1:38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spans="1:38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spans="1:3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spans="1:38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spans="1:38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spans="1:38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spans="1:38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spans="1:38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spans="1:38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spans="1:38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spans="1:38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spans="1:38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spans="1:3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spans="1:38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spans="1:38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spans="1:38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spans="1:38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spans="1:38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spans="1:38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spans="1:38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spans="1:38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spans="1:38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spans="1:3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spans="1:38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spans="1:38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spans="1:38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spans="1:38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spans="1:38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spans="1:38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spans="1:38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spans="1:38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spans="1:38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spans="1: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spans="1:38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spans="1:38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spans="1:38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spans="1:38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spans="1:38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spans="1:38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spans="1:38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spans="1:38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spans="1:38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spans="1:3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spans="1:38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spans="1:38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spans="1:38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spans="1:38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spans="1:38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spans="1:38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spans="1:38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spans="1:38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spans="1:38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spans="1:3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spans="1:38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spans="1:38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spans="1:38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spans="1:38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spans="1:38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spans="1:38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spans="1:38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spans="1:38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spans="1:38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spans="1:3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spans="1:38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spans="1:38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spans="1:38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spans="1:38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spans="1:38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spans="1:38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spans="1:38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spans="1:38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spans="1:38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spans="1:3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spans="1:38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spans="1:38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spans="1:38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spans="1:38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spans="1:38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spans="1:38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spans="1:38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spans="1:38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spans="1:38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spans="1:3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spans="1:38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spans="1:38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spans="1:38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spans="1:38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spans="1:38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spans="1:38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spans="1:38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spans="1:38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spans="1:38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spans="1:3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spans="1:38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spans="1:38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spans="1:38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spans="1:38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spans="1:38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spans="1:38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spans="1:38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spans="1:38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spans="1:38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spans="1:3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spans="1:38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spans="1:38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spans="1:38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spans="1:38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spans="1:38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spans="1:38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spans="1:38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spans="1:38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spans="1:38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spans="1:3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spans="1:38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spans="1:38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spans="1:38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spans="1:38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spans="1:38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spans="1:38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spans="1:38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spans="1:38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spans="1:38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spans="1:3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spans="1:38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spans="1:38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spans="1:38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spans="1:38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spans="1:38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spans="1:38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spans="1:38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spans="1:38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spans="1:38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spans="1: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spans="1:38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spans="1:38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spans="1:38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spans="1:38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spans="1:38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spans="1:38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spans="1:38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spans="1:38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spans="1:38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spans="1:3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spans="1:38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spans="1:38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spans="1:38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spans="1:38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spans="1:38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spans="1:38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spans="1:38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spans="1:38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spans="1:38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spans="1:3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spans="1:38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spans="1:38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spans="1:38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spans="1:38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spans="1:38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spans="1:38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spans="1:38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spans="1:38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spans="1:38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spans="1:3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spans="1:38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spans="1:38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spans="1:38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spans="1:38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spans="1:38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spans="1:38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spans="1:38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spans="1:38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spans="1:38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spans="1:3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spans="1:38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spans="1:38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spans="1:38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spans="1:38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spans="1:38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spans="1:38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spans="1:38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spans="1:38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spans="1:38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spans="1:3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spans="1:38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spans="1:38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spans="1:38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spans="1:38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spans="1:38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spans="1:38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spans="1:38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spans="1:38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spans="1:38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spans="1:3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spans="1:38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spans="1:38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spans="1:38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spans="1:38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spans="1:38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spans="1:38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spans="1:38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spans="1:38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spans="1:38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spans="1:3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spans="1:38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spans="1:38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spans="1:38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spans="1:38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spans="1:38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spans="1:38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spans="1:38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spans="1:38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spans="1:38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spans="1:3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spans="1:38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spans="1:38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spans="1:38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spans="1:38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spans="1:38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spans="1:38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spans="1:38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spans="1:38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spans="1:38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spans="1:3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spans="1:38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spans="1:38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spans="1:38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spans="1:38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spans="1:38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spans="1:38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spans="1:38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spans="1:38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spans="1:38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spans="1: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spans="1:38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spans="1:38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spans="1:38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spans="1:38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spans="1:38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spans="1:38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spans="1:38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spans="1:38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spans="1:38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spans="1:3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spans="1:38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spans="1:38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spans="1:38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spans="1:38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spans="1:38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spans="1:38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spans="1:38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spans="1:38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spans="1:38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spans="1:3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spans="1:38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spans="1:38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spans="1:38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spans="1:38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spans="1:38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spans="1:38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spans="1:38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spans="1:38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spans="1:38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spans="1:3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spans="1:38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spans="1:38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spans="1:38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spans="1:38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spans="1:38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spans="1:38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spans="1:38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spans="1:38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spans="1:38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spans="1:3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spans="1:38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spans="1:38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spans="1:38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spans="1:38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spans="1:38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spans="1:38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spans="1:38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spans="1:38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spans="1:38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spans="1:3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spans="1:38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spans="1:38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spans="1:38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spans="1:38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spans="1:38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spans="1:38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spans="1:38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spans="1:38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spans="1:38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spans="1:3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spans="1:38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spans="1:38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spans="1:38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spans="1:38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spans="1:38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spans="1:38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spans="1:38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spans="1:38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spans="1:38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spans="1:3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spans="1:38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spans="1:38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spans="1:38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spans="1:38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spans="1:38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spans="1:38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spans="1:38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spans="1:38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spans="1:38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spans="1:3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spans="1:38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spans="1:38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spans="1:38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spans="1:38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spans="1:38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spans="1:38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spans="1:38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spans="1:38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spans="1:38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spans="1:3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spans="1:38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spans="1:38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spans="1:38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spans="1:38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spans="1:38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spans="1:38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spans="1:38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spans="1:38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spans="1:38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spans="1: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spans="1:38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spans="1:38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spans="1:38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spans="1:38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spans="1:38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spans="1:38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spans="1:38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spans="1:38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spans="1:38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spans="1:3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spans="1:38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spans="1:38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spans="1:38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spans="1:38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spans="1:38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spans="1:38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spans="1:38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spans="1:38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spans="1:38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spans="1:3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spans="1:38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spans="1:38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spans="1:38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spans="1:38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spans="1:38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spans="1:38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spans="1:38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spans="1:38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spans="1:38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spans="1:3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spans="1:38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spans="1:38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spans="1:38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spans="1:38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spans="1:38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spans="1:38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spans="1:38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spans="1:38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spans="1:38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spans="1:3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spans="1:38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spans="1:38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spans="1:38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spans="1:38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spans="1:38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spans="1:38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spans="1:38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spans="1:38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spans="1:38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spans="1:3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spans="1:38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spans="1:38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spans="1:38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spans="1:38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spans="1:38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spans="1:38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spans="1:38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spans="1:38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spans="1:38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spans="1:3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spans="1:38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spans="1:38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  <row r="1001" spans="1:38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</row>
    <row r="1002" spans="1:38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</row>
    <row r="1003" spans="1:38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</row>
    <row r="1004" spans="1:38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</row>
    <row r="1005" spans="1:38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</row>
    <row r="1006" spans="1:38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</row>
    <row r="1007" spans="1:38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</row>
    <row r="1008" spans="1:38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</row>
  </sheetData>
  <mergeCells count="17">
    <mergeCell ref="D2:E2"/>
    <mergeCell ref="B220:B222"/>
    <mergeCell ref="C220:C222"/>
    <mergeCell ref="D220:D222"/>
    <mergeCell ref="E220:E222"/>
    <mergeCell ref="H220:K220"/>
    <mergeCell ref="L220:L221"/>
    <mergeCell ref="B237:B239"/>
    <mergeCell ref="C237:C239"/>
    <mergeCell ref="D237:D239"/>
    <mergeCell ref="E237:E239"/>
    <mergeCell ref="F237:F238"/>
    <mergeCell ref="G237:G238"/>
    <mergeCell ref="H237:K237"/>
    <mergeCell ref="L237:L238"/>
    <mergeCell ref="F220:F221"/>
    <mergeCell ref="G220:G221"/>
  </mergeCells>
  <pageMargins left="0.7" right="0.7" top="0.75" bottom="0.75" header="0" footer="0"/>
  <pageSetup paperSize="9"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Баланси</vt:lpstr>
      <vt:lpstr>ОМС</vt:lpstr>
      <vt:lpstr>Громадські будівлі</vt:lpstr>
      <vt:lpstr>Громадські будівлі. Проекти</vt:lpstr>
      <vt:lpstr>Житлові будівлі</vt:lpstr>
      <vt:lpstr>Теплопостачання</vt:lpstr>
      <vt:lpstr>Теплосервіс</vt:lpstr>
      <vt:lpstr>Водопостачання і водовідведення</vt:lpstr>
      <vt:lpstr>Зовнішнє освітлення</vt:lpstr>
      <vt:lpstr>Управління побутовими відходами</vt:lpstr>
      <vt:lpstr>Сфера послуг</vt:lpstr>
      <vt:lpstr>Громадський транспорт</vt:lpstr>
      <vt:lpstr>Інший транспорт</vt:lpstr>
      <vt:lpstr>Електропостачання</vt:lpstr>
      <vt:lpstr>Газопостачання</vt:lpstr>
      <vt:lpstr>Промисловість</vt:lpstr>
      <vt:lpstr>Сільгосп</vt:lpstr>
      <vt:lpstr>Місцеві палива ТГ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Володимир Хрипко</dc:creator>
  <cp:lastModifiedBy>Алексей</cp:lastModifiedBy>
  <cp:lastPrinted>2024-11-27T08:55:01Z</cp:lastPrinted>
  <dcterms:created xsi:type="dcterms:W3CDTF">2015-06-05T18:19:34Z</dcterms:created>
  <dcterms:modified xsi:type="dcterms:W3CDTF">2025-01-31T10:17:09Z</dcterms:modified>
</cp:coreProperties>
</file>