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250" windowHeight="13170" activeTab="5"/>
  </bookViews>
  <sheets>
    <sheet name="додаток 1" sheetId="4" r:id="rId1"/>
    <sheet name="додаток 2" sheetId="3" r:id="rId2"/>
    <sheet name="додаток 3" sheetId="2" r:id="rId3"/>
    <sheet name="додаток 5" sheetId="1" r:id="rId4"/>
    <sheet name="додаток 6" sheetId="5" r:id="rId5"/>
    <sheet name="додаток 7" sheetId="6" r:id="rId6"/>
  </sheets>
  <definedNames>
    <definedName name="_xlnm.Print_Area" localSheetId="4">'додаток 6'!$A$1:$K$60</definedName>
  </definedNames>
  <calcPr calcId="145621"/>
</workbook>
</file>

<file path=xl/calcChain.xml><?xml version="1.0" encoding="utf-8"?>
<calcChain xmlns="http://schemas.openxmlformats.org/spreadsheetml/2006/main">
  <c r="I101" i="6" l="1"/>
  <c r="I90" i="6" s="1"/>
  <c r="I89" i="6" s="1"/>
  <c r="H101" i="6"/>
  <c r="G101" i="6" s="1"/>
  <c r="G100" i="6"/>
  <c r="H99" i="6"/>
  <c r="G99" i="6"/>
  <c r="H98" i="6"/>
  <c r="G98" i="6"/>
  <c r="J97" i="6"/>
  <c r="G97" i="6"/>
  <c r="J96" i="6"/>
  <c r="G96" i="6"/>
  <c r="G95" i="6"/>
  <c r="J94" i="6"/>
  <c r="I94" i="6"/>
  <c r="G94" i="6"/>
  <c r="H93" i="6"/>
  <c r="H90" i="6" s="1"/>
  <c r="H89" i="6" s="1"/>
  <c r="G93" i="6"/>
  <c r="G90" i="6" s="1"/>
  <c r="G89" i="6" s="1"/>
  <c r="G92" i="6"/>
  <c r="H91" i="6"/>
  <c r="G91" i="6"/>
  <c r="G88" i="6"/>
  <c r="J87" i="6"/>
  <c r="I87" i="6"/>
  <c r="H87" i="6"/>
  <c r="G87" i="6"/>
  <c r="J86" i="6"/>
  <c r="I86" i="6"/>
  <c r="H86" i="6"/>
  <c r="G86" i="6"/>
  <c r="G85" i="6"/>
  <c r="G84" i="6"/>
  <c r="G83" i="6"/>
  <c r="G82" i="6"/>
  <c r="J81" i="6"/>
  <c r="G81" i="6"/>
  <c r="G80" i="6"/>
  <c r="G79" i="6"/>
  <c r="J78" i="6"/>
  <c r="G78" i="6"/>
  <c r="J77" i="6"/>
  <c r="G77" i="6"/>
  <c r="G76" i="6"/>
  <c r="J75" i="6"/>
  <c r="G75" i="6"/>
  <c r="G74" i="6"/>
  <c r="G73" i="6"/>
  <c r="G72" i="6"/>
  <c r="J71" i="6"/>
  <c r="J70" i="6" s="1"/>
  <c r="J69" i="6" s="1"/>
  <c r="G71" i="6"/>
  <c r="I70" i="6"/>
  <c r="H70" i="6"/>
  <c r="H69" i="6" s="1"/>
  <c r="G70" i="6"/>
  <c r="I69" i="6"/>
  <c r="G68" i="6"/>
  <c r="J67" i="6"/>
  <c r="I67" i="6"/>
  <c r="H67" i="6"/>
  <c r="G67" i="6"/>
  <c r="J66" i="6"/>
  <c r="I66" i="6"/>
  <c r="H66" i="6"/>
  <c r="G66" i="6"/>
  <c r="G65" i="6"/>
  <c r="G64" i="6"/>
  <c r="G63" i="6"/>
  <c r="G62" i="6"/>
  <c r="G61" i="6"/>
  <c r="G60" i="6"/>
  <c r="J59" i="6"/>
  <c r="J58" i="6" s="1"/>
  <c r="I59" i="6"/>
  <c r="H59" i="6"/>
  <c r="G59" i="6"/>
  <c r="I58" i="6"/>
  <c r="H58" i="6"/>
  <c r="G58" i="6"/>
  <c r="J57" i="6"/>
  <c r="G57" i="6"/>
  <c r="J56" i="6"/>
  <c r="G56" i="6"/>
  <c r="H55" i="6"/>
  <c r="G55" i="6" s="1"/>
  <c r="G54" i="6"/>
  <c r="J53" i="6"/>
  <c r="G53" i="6"/>
  <c r="G52" i="6"/>
  <c r="J51" i="6"/>
  <c r="G51" i="6"/>
  <c r="G50" i="6"/>
  <c r="J49" i="6"/>
  <c r="G49" i="6"/>
  <c r="G48" i="6"/>
  <c r="J47" i="6"/>
  <c r="G47" i="6"/>
  <c r="G46" i="6"/>
  <c r="G45" i="6"/>
  <c r="G44" i="6"/>
  <c r="G43" i="6"/>
  <c r="G42" i="6"/>
  <c r="G41" i="6"/>
  <c r="J40" i="6"/>
  <c r="G40" i="6"/>
  <c r="G39" i="6"/>
  <c r="G38" i="6"/>
  <c r="G37" i="6"/>
  <c r="G36" i="6"/>
  <c r="G35" i="6"/>
  <c r="J34" i="6"/>
  <c r="G34" i="6"/>
  <c r="G33" i="6"/>
  <c r="G32" i="6"/>
  <c r="G31" i="6"/>
  <c r="G30" i="6"/>
  <c r="G29" i="6"/>
  <c r="G28" i="6"/>
  <c r="G27" i="6"/>
  <c r="J26" i="6"/>
  <c r="G26" i="6"/>
  <c r="J25" i="6"/>
  <c r="G25" i="6"/>
  <c r="J24" i="6"/>
  <c r="J23" i="6" s="1"/>
  <c r="I24" i="6"/>
  <c r="I23" i="6"/>
  <c r="G22" i="6"/>
  <c r="G21" i="6"/>
  <c r="J20" i="6"/>
  <c r="G20" i="6"/>
  <c r="G19" i="6"/>
  <c r="J18" i="6"/>
  <c r="G18" i="6"/>
  <c r="G17" i="6"/>
  <c r="G16" i="6"/>
  <c r="G15" i="6"/>
  <c r="J14" i="6"/>
  <c r="I14" i="6"/>
  <c r="I13" i="6" s="1"/>
  <c r="H14" i="6"/>
  <c r="G14" i="6" s="1"/>
  <c r="G13" i="6" s="1"/>
  <c r="J13" i="6"/>
  <c r="H13" i="6"/>
  <c r="G69" i="6" l="1"/>
  <c r="I102" i="6"/>
  <c r="H24" i="6"/>
  <c r="J101" i="6"/>
  <c r="J90" i="6" s="1"/>
  <c r="J89" i="6" s="1"/>
  <c r="J102" i="6" s="1"/>
  <c r="H23" i="6" l="1"/>
  <c r="G24" i="6"/>
  <c r="G23" i="6" l="1"/>
  <c r="G102" i="6" s="1"/>
  <c r="H102" i="6"/>
  <c r="I57" i="5" l="1"/>
  <c r="I55" i="5"/>
  <c r="I54" i="5"/>
  <c r="G54" i="5"/>
  <c r="G53" i="5"/>
  <c r="G48" i="5" s="1"/>
  <c r="G49" i="5" s="1"/>
  <c r="I52" i="5"/>
  <c r="G52" i="5"/>
  <c r="I50" i="5"/>
  <c r="H48" i="5"/>
  <c r="H49" i="5" s="1"/>
  <c r="I47" i="5"/>
  <c r="J46" i="5"/>
  <c r="I46" i="5"/>
  <c r="I45" i="5" s="1"/>
  <c r="H46" i="5"/>
  <c r="G46" i="5"/>
  <c r="J45" i="5"/>
  <c r="H45" i="5"/>
  <c r="G45" i="5"/>
  <c r="G44" i="5"/>
  <c r="I44" i="5" s="1"/>
  <c r="I43" i="5"/>
  <c r="I41" i="5" s="1"/>
  <c r="I42" i="5" s="1"/>
  <c r="G43" i="5"/>
  <c r="H42" i="5"/>
  <c r="H41" i="5"/>
  <c r="G41" i="5"/>
  <c r="G42" i="5" s="1"/>
  <c r="I40" i="5"/>
  <c r="G40" i="5"/>
  <c r="I38" i="5"/>
  <c r="G38" i="5"/>
  <c r="I34" i="5"/>
  <c r="G32" i="5"/>
  <c r="I32" i="5" s="1"/>
  <c r="I31" i="5"/>
  <c r="G31" i="5"/>
  <c r="G30" i="5"/>
  <c r="I30" i="5" s="1"/>
  <c r="I26" i="5"/>
  <c r="G26" i="5"/>
  <c r="G24" i="5"/>
  <c r="I24" i="5" s="1"/>
  <c r="I23" i="5"/>
  <c r="G23" i="5"/>
  <c r="G22" i="5"/>
  <c r="G20" i="5" s="1"/>
  <c r="H20" i="5"/>
  <c r="H21" i="5" s="1"/>
  <c r="G19" i="5"/>
  <c r="I19" i="5" s="1"/>
  <c r="I15" i="5"/>
  <c r="G15" i="5"/>
  <c r="I14" i="5"/>
  <c r="G14" i="5"/>
  <c r="I13" i="5"/>
  <c r="G13" i="5"/>
  <c r="H12" i="5"/>
  <c r="G12" i="5"/>
  <c r="H11" i="5"/>
  <c r="G11" i="5"/>
  <c r="G59" i="5" l="1"/>
  <c r="G21" i="5"/>
  <c r="I11" i="5"/>
  <c r="I12" i="5" s="1"/>
  <c r="I22" i="5"/>
  <c r="I20" i="5" s="1"/>
  <c r="I53" i="5"/>
  <c r="I48" i="5" s="1"/>
  <c r="I49" i="5" s="1"/>
  <c r="I59" i="5" l="1"/>
  <c r="I21" i="5"/>
  <c r="P109" i="2" l="1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E28" i="3" l="1"/>
  <c r="D28" i="3"/>
  <c r="D27" i="3"/>
  <c r="C27" i="3"/>
  <c r="F26" i="3"/>
  <c r="E26" i="3"/>
  <c r="D26" i="3"/>
  <c r="F25" i="3"/>
  <c r="E25" i="3"/>
  <c r="D25" i="3"/>
  <c r="F24" i="3"/>
  <c r="E24" i="3"/>
  <c r="D24" i="3"/>
  <c r="F19" i="3"/>
  <c r="F28" i="3" s="1"/>
  <c r="C18" i="3"/>
  <c r="C16" i="3"/>
  <c r="C25" i="3" s="1"/>
  <c r="C15" i="3"/>
  <c r="C24" i="3" s="1"/>
  <c r="F14" i="3"/>
  <c r="F23" i="3" s="1"/>
  <c r="E14" i="3"/>
  <c r="E23" i="3" s="1"/>
  <c r="D14" i="3"/>
  <c r="C14" i="3" s="1"/>
  <c r="F13" i="3"/>
  <c r="F22" i="3" s="1"/>
  <c r="F29" i="3" s="1"/>
  <c r="E13" i="3"/>
  <c r="E22" i="3" s="1"/>
  <c r="E29" i="3" s="1"/>
  <c r="D13" i="3"/>
  <c r="C13" i="3" s="1"/>
  <c r="D20" i="3" l="1"/>
  <c r="C20" i="3" s="1"/>
  <c r="D22" i="3"/>
  <c r="D23" i="3"/>
  <c r="C23" i="3" s="1"/>
  <c r="E20" i="3"/>
  <c r="F20" i="3"/>
  <c r="C22" i="3" l="1"/>
  <c r="D29" i="3"/>
  <c r="C29" i="3" s="1"/>
  <c r="D98" i="1" l="1"/>
  <c r="D93" i="1"/>
  <c r="D92" i="1"/>
  <c r="D86" i="1"/>
  <c r="D112" i="1" s="1"/>
  <c r="D84" i="1"/>
  <c r="D72" i="1"/>
  <c r="D61" i="1"/>
  <c r="D60" i="1"/>
  <c r="D59" i="1" s="1"/>
  <c r="D58" i="1" s="1"/>
  <c r="D57" i="1"/>
  <c r="D52" i="1"/>
  <c r="D51" i="1" s="1"/>
  <c r="D42" i="1"/>
  <c r="D41" i="1"/>
  <c r="D40" i="1"/>
  <c r="D45" i="1" s="1"/>
  <c r="D39" i="1"/>
  <c r="D35" i="1"/>
  <c r="D32" i="1"/>
  <c r="D30" i="1"/>
  <c r="D29" i="1"/>
  <c r="D27" i="1" s="1"/>
  <c r="D28" i="1"/>
  <c r="D26" i="1"/>
  <c r="D25" i="1"/>
  <c r="D24" i="1"/>
  <c r="D23" i="1"/>
  <c r="D21" i="1"/>
  <c r="D19" i="1"/>
  <c r="D18" i="1"/>
  <c r="D17" i="1"/>
  <c r="D15" i="1"/>
  <c r="D13" i="1"/>
  <c r="D44" i="1" s="1"/>
  <c r="D43" i="1" s="1"/>
  <c r="D111" i="1" l="1"/>
  <c r="D110" i="1" s="1"/>
  <c r="C107" i="4" l="1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</calcChain>
</file>

<file path=xl/sharedStrings.xml><?xml version="1.0" encoding="utf-8"?>
<sst xmlns="http://schemas.openxmlformats.org/spreadsheetml/2006/main" count="1404" uniqueCount="596">
  <si>
    <t>Додаток 5</t>
  </si>
  <si>
    <t>Міжбюджетні трансферти на 2025 рік</t>
  </si>
  <si>
    <t>0453600000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</si>
  <si>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</si>
  <si>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</si>
  <si>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</si>
  <si>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</si>
  <si>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</si>
  <si>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</si>
  <si>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</si>
  <si>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</si>
  <si>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</si>
  <si>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</si>
  <si>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</si>
  <si>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Освітня субвенція з державного бюджету місцевим бюджетам 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</si>
  <si>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</si>
  <si>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</si>
  <si>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</si>
  <si>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</si>
  <si>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0410000000</t>
  </si>
  <si>
    <t>Обласний бюджет</t>
  </si>
  <si>
    <t>Інші субвенції з місцевого бюджету</t>
  </si>
  <si>
    <t>Обласний бюджет Дніпропетровської області на пільгове медичне обслуговування осіб, які постраджали внаслідок Чорнобильської катастрофи</t>
  </si>
  <si>
    <t>Субвенції з обласного бюджету бюджетам територіальних громад на виконання доручень виборців депутатами обласної ради у 2025 році</t>
  </si>
  <si>
    <t>41057700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</si>
  <si>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</si>
  <si>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ІІ. Трансферти до спеціального фонду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</si>
  <si>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</si>
  <si>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</si>
  <si>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</si>
  <si>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</si>
  <si>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</si>
  <si>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</si>
  <si>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</si>
  <si>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</si>
  <si>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</si>
  <si>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</si>
  <si>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3719770</t>
  </si>
  <si>
    <t>9770</t>
  </si>
  <si>
    <t>Обласний бюджет Дніпропетровської області</t>
  </si>
  <si>
    <t>обласному бюджету 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</si>
  <si>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обласному бюджету 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 до 2025 року</t>
  </si>
  <si>
    <t>Комунальному підприємству "Обласний центр екстренної медичної допомоги та медицини катастроф"Дніпропетровської обласної ради для удосконалення надання екстренної медичної допомоги</t>
  </si>
  <si>
    <t>Кам’янській районній адміністрації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</si>
  <si>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</si>
  <si>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</si>
  <si>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Дніпропетровський обласний територіальний центр комплектувння та соціальної підтримки (1 Відділ у м.Верхньодніпровськ Кам'янського районного територіального центру комплектування та соціальної підтримки)</t>
  </si>
  <si>
    <t>Військовій частині Т0920 на забезпечення потреб</t>
  </si>
  <si>
    <t>Військовій частині А5003 на забезпечення потреб</t>
  </si>
  <si>
    <t>Військовій частині А4808 на забезпечення потреб</t>
  </si>
  <si>
    <t>Військовій частині 3018 на забезпечення потреб</t>
  </si>
  <si>
    <t>Військовій частині 9938 на забезпечення потреб</t>
  </si>
  <si>
    <t>Військовій частині А4638 на забезпечення потреб</t>
  </si>
  <si>
    <t>Військовій частині А0693 на забезпечення потреб</t>
  </si>
  <si>
    <t>Військовій частині А7014 на забезпечення потреб</t>
  </si>
  <si>
    <t>Військовій частині А2326 (А4226) на забезпечення потреб</t>
  </si>
  <si>
    <t>Військовій частині 1485 на забезпечення потреб</t>
  </si>
  <si>
    <t>Військовій частині 3054 на забезпечення потреб</t>
  </si>
  <si>
    <t>Управлінню державної казначейської служби України у Верхньодніпровському районі Дніпропетровської області</t>
  </si>
  <si>
    <t xml:space="preserve"> 1 Державний пожежно-рятувальний загін ГУ ДСНС України у Дніпропетровській області  </t>
  </si>
  <si>
    <t>Управлінню служби безпеки України у  Дніпропетровській області</t>
  </si>
  <si>
    <t>ІІ. Трансферти із спеціального фонду бюджету</t>
  </si>
  <si>
    <t>обласному бюджету на виконання заходів Програми територіальної оборони Дніпропетровської області та забезпечення заходів мобілізації на 2022-2025 роки</t>
  </si>
  <si>
    <t>Військовій частині 3102 на забезпечення потреб</t>
  </si>
  <si>
    <t>Військовій частині А1215 на забезпечення потреб</t>
  </si>
  <si>
    <t>Військовій частині А4122 на забезпечення потреб</t>
  </si>
  <si>
    <t>Військовій частині А4741 на забезпечення потреб</t>
  </si>
  <si>
    <t>Військовій частині А4714 на забезпечення потреб</t>
  </si>
  <si>
    <t>Військовій частині А1942 на забезпечення потреб</t>
  </si>
  <si>
    <t>Військовій частині А4548 на забезпечення потреб</t>
  </si>
  <si>
    <t>Військовій частині 3036 на забезпечення потреб</t>
  </si>
  <si>
    <t>Військовій частині А7384 (А7408)  на забезпечення потреб</t>
  </si>
  <si>
    <t xml:space="preserve">  Верхньодніпровський міський голова                                                                                             Геннадій ЛЕБІДЬ</t>
  </si>
  <si>
    <t>Додаток 3</t>
  </si>
  <si>
    <t>РОЗПОДІЛ</t>
  </si>
  <si>
    <t>видатків міського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</si>
  <si>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</si>
  <si>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</si>
  <si>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</si>
  <si>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</si>
  <si>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</si>
  <si>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</si>
  <si>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</si>
  <si>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</si>
  <si>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</si>
  <si>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</si>
  <si>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</si>
  <si>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</si>
  <si>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</si>
  <si>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</si>
  <si>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</si>
  <si>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0100000</t>
  </si>
  <si>
    <t>Верхньоднiпровська мiська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</si>
  <si>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</si>
  <si>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</si>
  <si>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</si>
  <si>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</si>
  <si>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</si>
  <si>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</si>
  <si>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</si>
  <si>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</si>
  <si>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</si>
  <si>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0112010</t>
  </si>
  <si>
    <t>2010</t>
  </si>
  <si>
    <t>0731</t>
  </si>
  <si>
    <t>Багатопрофільна стаціонарна медична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</si>
  <si>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</si>
  <si>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</si>
  <si>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</si>
  <si>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</si>
  <si>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0112170</t>
  </si>
  <si>
    <t>2170</t>
  </si>
  <si>
    <t>0763</t>
  </si>
  <si>
    <t>Будівництво закладів охорони здоров`я</t>
  </si>
  <si>
    <t>0117130</t>
  </si>
  <si>
    <t>7130</t>
  </si>
  <si>
    <t>0421</t>
  </si>
  <si>
    <t>Здійснення заходів із землеустрою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</si>
  <si>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</si>
  <si>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</si>
  <si>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</si>
  <si>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</si>
  <si>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</si>
  <si>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</si>
  <si>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</si>
  <si>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</si>
  <si>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0118120</t>
  </si>
  <si>
    <t>8120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</si>
  <si>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</si>
  <si>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</si>
  <si>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</si>
  <si>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</si>
  <si>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</si>
  <si>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0600000</t>
  </si>
  <si>
    <t>Вiддiл з гуманiтарних питань Верхньоднiпровської мiської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</si>
  <si>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</si>
  <si>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</si>
  <si>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</si>
  <si>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</si>
  <si>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</si>
  <si>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</si>
  <si>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</si>
  <si>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</si>
  <si>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</si>
  <si>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</si>
  <si>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</si>
  <si>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</si>
  <si>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</si>
  <si>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</si>
  <si>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</si>
  <si>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</si>
  <si>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</si>
  <si>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</si>
  <si>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</si>
  <si>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</si>
  <si>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</si>
  <si>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</si>
  <si>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</si>
  <si>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</si>
  <si>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</si>
  <si>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</si>
  <si>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</si>
  <si>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</si>
  <si>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</si>
  <si>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</si>
  <si>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</si>
  <si>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</si>
  <si>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</si>
  <si>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</si>
  <si>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</si>
  <si>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</si>
  <si>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</si>
  <si>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</si>
  <si>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</si>
  <si>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</si>
  <si>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</si>
  <si>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</si>
  <si>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</si>
  <si>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</si>
  <si>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</si>
  <si>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</si>
  <si>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</si>
  <si>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</si>
  <si>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</si>
  <si>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</si>
  <si>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0611401</t>
  </si>
  <si>
    <t>1401</t>
  </si>
  <si>
    <t>Співфінансування заходів, що реалізуються за рахунок субвенції з державного бюджету місцевим бюджетам на задоволення потреб у забезпеченні безпечного освітнього середовища</t>
  </si>
  <si>
    <t>0611402</t>
  </si>
  <si>
    <t>1402</t>
  </si>
  <si>
    <t>Виконання заходів за рахунок субвенції з державного бюджету місцевим бюджетам на задоволення потреб у забезпеченні безпечного освітнього середовища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</si>
  <si>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</si>
  <si>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</si>
  <si>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</si>
  <si>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</si>
  <si>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</si>
  <si>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</si>
  <si>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</si>
  <si>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</si>
  <si>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</si>
  <si>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</si>
  <si>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</si>
  <si>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</si>
  <si>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0613133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</si>
  <si>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</si>
  <si>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</si>
  <si>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</si>
  <si>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</si>
  <si>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</si>
  <si>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</si>
  <si>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</si>
  <si>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</si>
  <si>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</si>
  <si>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</si>
  <si>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</si>
  <si>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</si>
  <si>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</si>
  <si>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</si>
  <si>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</si>
  <si>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</si>
  <si>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</si>
  <si>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</si>
  <si>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</si>
  <si>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</si>
  <si>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</si>
  <si>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</si>
  <si>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</si>
  <si>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</si>
  <si>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 юнацькими спортивними школами</t>
  </si>
  <si>
    <t>0615041</t>
  </si>
  <si>
    <t>5041</t>
  </si>
  <si>
    <t>Розвиток та підтримка доступної спортивної інфраструктури</t>
  </si>
  <si>
    <t>0615049</t>
  </si>
  <si>
    <t>5049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</si>
  <si>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</si>
  <si>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</si>
  <si>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</si>
  <si>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</si>
  <si>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0617640</t>
  </si>
  <si>
    <t>7640</t>
  </si>
  <si>
    <t>0470</t>
  </si>
  <si>
    <t>Заходи з енергозбереження</t>
  </si>
  <si>
    <t>0800000</t>
  </si>
  <si>
    <t>Управління соціального захисту населення та ветеранської політики Верхньодніпровської міської ради</t>
  </si>
  <si>
    <t>0810000</t>
  </si>
  <si>
    <t>0810160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</si>
  <si>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</si>
  <si>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</si>
  <si>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</si>
  <si>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</si>
  <si>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</si>
  <si>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</si>
  <si>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</si>
  <si>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</si>
  <si>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</si>
  <si>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</si>
  <si>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</si>
  <si>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</si>
  <si>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</si>
  <si>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3191</t>
  </si>
  <si>
    <t>1030</t>
  </si>
  <si>
    <t>Інші видатки на соціальний захист ветеранів війни та праці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</si>
  <si>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</si>
  <si>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</si>
  <si>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</si>
  <si>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</si>
  <si>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</si>
  <si>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</si>
  <si>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</si>
  <si>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</si>
  <si>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</si>
  <si>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</si>
  <si>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</si>
  <si>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Верхньодніпровської міської ради</t>
  </si>
  <si>
    <t>0910000</t>
  </si>
  <si>
    <t>0910160</t>
  </si>
  <si>
    <t>0913114</t>
  </si>
  <si>
    <t>3114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</si>
  <si>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</si>
  <si>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1200000</t>
  </si>
  <si>
    <t>Управління житлово-комунального господарства та капітального будівництва Верхньодніпровської міської ради</t>
  </si>
  <si>
    <t>1210000</t>
  </si>
  <si>
    <t>1210160</t>
  </si>
  <si>
    <t>1211300</t>
  </si>
  <si>
    <t>1300</t>
  </si>
  <si>
    <t>Будівництво освітніх установ та закладів</t>
  </si>
  <si>
    <t>1213210</t>
  </si>
  <si>
    <t>3210</t>
  </si>
  <si>
    <t>1050</t>
  </si>
  <si>
    <t>Організація та проведення громадських робіт</t>
  </si>
  <si>
    <t>1213242</t>
  </si>
  <si>
    <t>1216011</t>
  </si>
  <si>
    <t>6011</t>
  </si>
  <si>
    <t>0610</t>
  </si>
  <si>
    <t>Експлуатація та технічне обслуговування житлового фонду</t>
  </si>
  <si>
    <t>1216013</t>
  </si>
  <si>
    <t>6013</t>
  </si>
  <si>
    <t>0620</t>
  </si>
  <si>
    <t>Забезпечення діяльності водопровідно-каналізаційного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</si>
  <si>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</si>
  <si>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</si>
  <si>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</si>
  <si>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</si>
  <si>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</si>
  <si>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</si>
  <si>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1216091</t>
  </si>
  <si>
    <t>6091</t>
  </si>
  <si>
    <t>0640</t>
  </si>
  <si>
    <t>Будівництво об`єктів житлово-комунального господарства</t>
  </si>
  <si>
    <t>1217130</t>
  </si>
  <si>
    <t>1217413</t>
  </si>
  <si>
    <t>7413</t>
  </si>
  <si>
    <t>0451</t>
  </si>
  <si>
    <t>Інші заходи у сфері автотранспорту</t>
  </si>
  <si>
    <t>1217640</t>
  </si>
  <si>
    <t>1217693</t>
  </si>
  <si>
    <t>7693</t>
  </si>
  <si>
    <t>Інші заходи, пов`язані з економічною діяльністю</t>
  </si>
  <si>
    <t>1218312</t>
  </si>
  <si>
    <t>8312</t>
  </si>
  <si>
    <t>0512</t>
  </si>
  <si>
    <t>Оброблення (відновлення, у тому числі сортування, та видалення) відходів</t>
  </si>
  <si>
    <t>1218340</t>
  </si>
  <si>
    <t>8340</t>
  </si>
  <si>
    <t>0540</t>
  </si>
  <si>
    <t>Природоохоронні заходи за рахунок цільових фондів</t>
  </si>
  <si>
    <t>3100000</t>
  </si>
  <si>
    <t>Відділ комунальної власності Верхньодніпровської міської ради</t>
  </si>
  <si>
    <t>3110000</t>
  </si>
  <si>
    <t>3110160</t>
  </si>
  <si>
    <t>3117130</t>
  </si>
  <si>
    <t>3300000</t>
  </si>
  <si>
    <t>Відділ державної реєстрації Верхньодніпровської міської ради</t>
  </si>
  <si>
    <t>3310000</t>
  </si>
  <si>
    <t>3310160</t>
  </si>
  <si>
    <t>3700000</t>
  </si>
  <si>
    <t>Фінансовий відділ Верхньодніпровської міської ради</t>
  </si>
  <si>
    <t>3710000</t>
  </si>
  <si>
    <t>3710160</t>
  </si>
  <si>
    <t>3718710</t>
  </si>
  <si>
    <t>8710</t>
  </si>
  <si>
    <t>Резервний фонд місцевого бюджету</t>
  </si>
  <si>
    <t>9800</t>
  </si>
  <si>
    <t>УСЬОГО</t>
  </si>
  <si>
    <t>Додаток 2</t>
  </si>
  <si>
    <t>Фінансування міського бюджету на 2025рік</t>
  </si>
  <si>
    <t>Код</t>
  </si>
  <si>
    <t>Найменування згідно з Класифікацією фінансування бюджету</t>
  </si>
  <si>
    <t>Фінансування за типом кредитора</t>
  </si>
  <si>
    <t>200000</t>
  </si>
  <si>
    <t>Внутрішнє фінансування</t>
  </si>
  <si>
    <t>208000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</si>
  <si>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</si>
  <si>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</si>
  <si>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</si>
  <si>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</si>
  <si>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208400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</si>
  <si>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</si>
  <si>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</si>
  <si>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</si>
  <si>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600000</t>
  </si>
  <si>
    <t>Фінансування за активними операціями</t>
  </si>
  <si>
    <t>602000</t>
  </si>
  <si>
    <t>Зміни обсягів бюджетних коштів</t>
  </si>
  <si>
    <t>602400</t>
  </si>
  <si>
    <t xml:space="preserve">    Верхньодніпровський міський голова                                                                                           Геннадій ЛЕБІДЬ</t>
  </si>
  <si>
    <t>Додаток 1</t>
  </si>
  <si>
    <t>Найменування згідно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</si>
  <si>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</si>
  <si>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</si>
  <si>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</si>
  <si>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</si>
  <si>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</si>
  <si>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</si>
  <si>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</si>
  <si>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</si>
  <si>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</si>
  <si>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</si>
  <si>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</si>
  <si>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</si>
  <si>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</si>
  <si>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</si>
  <si>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</si>
  <si>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</si>
  <si>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</si>
  <si>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</si>
  <si>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</si>
  <si>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</si>
  <si>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</si>
  <si>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</si>
  <si>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</si>
  <si>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</si>
  <si>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</si>
  <si>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</si>
  <si>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</si>
  <si>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</si>
  <si>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</si>
  <si>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</si>
  <si>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</si>
  <si>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</si>
  <si>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</si>
  <si>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</si>
  <si>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</si>
  <si>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</si>
  <si>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</si>
  <si>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</si>
  <si>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</si>
  <si>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</si>
  <si>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</si>
  <si>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</si>
  <si>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</si>
  <si>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</si>
  <si>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</si>
  <si>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</si>
  <si>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</si>
  <si>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</si>
  <si>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</si>
  <si>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</si>
  <si>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</si>
  <si>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</si>
  <si>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</si>
  <si>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</si>
  <si>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</si>
  <si>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</si>
  <si>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</si>
  <si>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</si>
  <si>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</si>
  <si>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</si>
  <si>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</si>
  <si>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</si>
  <si>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</si>
  <si>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</si>
  <si>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</si>
  <si>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</si>
  <si>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</si>
  <si>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</si>
  <si>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</si>
  <si>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</si>
  <si>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</si>
  <si>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</si>
  <si>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</si>
  <si>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</si>
  <si>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</si>
  <si>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</si>
  <si>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</si>
  <si>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</si>
  <si>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</si>
  <si>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</si>
  <si>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</si>
  <si>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</si>
  <si>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</si>
  <si>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Додаток 6</t>
  </si>
  <si>
    <t>ОБСЯГИ</t>
  </si>
  <si>
    <t>капітальних вкладень міського бюджету у розрізі інвестиційних проектів у 2025 році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</si>
  <si>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</si>
  <si>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</si>
  <si>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</si>
  <si>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</si>
  <si>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</si>
  <si>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</si>
  <si>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для придбання основних засобів</t>
  </si>
  <si>
    <t>2025 рік</t>
  </si>
  <si>
    <t>будівництво місцевої автоматизованої системи централізованого оповіщення на території Верхньодніпровської міської територіальної громади</t>
  </si>
  <si>
    <t>Співфінансування проєкту "Реконструкція системи електропостачання будівлі хірургічного корпусу літера Л з влаштуванням гібрідної дахової сонячної електростанції"</t>
  </si>
  <si>
    <t>Співфінансування проєкту "Реконструкція системи електропостачання будівлі терапевтичного корпусу літера "К" КП "Верхньодніпровська центральна міська лікарня"</t>
  </si>
  <si>
    <t>ПКД «Реконструкція системи електропостачання будівлі (літера А-3) ВЕРХНЬОДНІПРОВСЬКОГО ЛІЦЕЮ №2 ВЕРХНЬОДНІПРОВСЬКОЇ МІСЬКОЇ РАДИ з влаштуванням гібридної дахової сонячної електростанції за адресою: вулиця Київська, 28, місто Верхньодніпровськ, Кам’янський район, Дніпропетровська область»</t>
  </si>
  <si>
    <t>ПКД «Реконструкція системи електропостачання будівлі (літера Б-3) ДНІПРОВСЬКОГО ЛІЦЕЮ ВЕРХНЬОДНІПРОВСЬКОЇ МІСЬКОЇ РАДИ з влаштуванням гібридної дахової сонячної електростанції за адресою: вулиця Шкільна, 7, селище Дніпровське, Кам’янський район, Дніпропетровська область»</t>
  </si>
  <si>
    <t>ПКД «Реконструкція системи електропостачання будівлі (літера А-2) ЗАКЛАДУ ДОШКІЛЬНОЇ ОСВІТИ «ВЕСЕЛКА» ВЕРХНЬОДНІПРОВСЬКОЇ МІСЬКОЇ РАДИ з влаштуванням дахової сонячної електростанції за адресою: вулиця Святкова, 9А, селище Новомиколаївка, Кам’янський район, Дніпропетровська область»</t>
  </si>
  <si>
    <t>ПКД «Нове будівництво споруди подвійного призначення з захисними властивостями протирадіаційного укриття на території закладу дошкільної освіти №3 «Дзвіночок» Верхньодніпровської міської ради за адресою: вулиця Владики Сапеляка, 4, місто Верхньодніпровськ, Кам’янський район, Дніпропетровська область»</t>
  </si>
  <si>
    <t>ПКД "Реконструкція водопровідної мережі північної частини с. Пушкарівка Кам'янсьокого району  Дніпропетровської області"</t>
  </si>
  <si>
    <t>ПКД "Реконструкція водопровідної мережі по вулицям Дніпровська та Миру в с.Діденкове Кам’янського району Дніпропетровської області"</t>
  </si>
  <si>
    <t>«Реконструкція системи електропостачання будівлі (літера А-2) ЗАКЛАДУ ДОШКІЛЬНОЇ ОСВІТИ "ВЕСЕЛКА" ВЕРХНЬОДНІПРОВСЬКОЇ МІСЬКОЇ РАДИ з влаштуванням дахової сонячної електростанції за адресою: вулиця Святкова, 9А, селище Новомиколаївка, Кам'янський район, Дніпропетровська область»</t>
  </si>
  <si>
    <t xml:space="preserve">  Верхньодніпровський міський голова                                                                                            Геннадій ЛЕБІДЬ                  </t>
  </si>
  <si>
    <t>Додаток 7</t>
  </si>
  <si>
    <t>Розподіл витрат міського бюджету на реалізацію міських/регіональних програм у 2025 році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</si>
  <si>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</si>
  <si>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</si>
  <si>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</si>
  <si>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 "Здоров'я населення Верхньодніпровщини на період 2021-2025 рр."</t>
  </si>
  <si>
    <t>Рішення Верхньодніпровської міської ради №61-3/ІХ від 24.12.2020 р.( зі змінами)</t>
  </si>
  <si>
    <t>"Програма місцевих стимулів для медичних працівників Верхньодніпровської міської територіальної громади на період 2025-2029 роки"</t>
  </si>
  <si>
    <t>Рішення Верхньодніпровської міської ради №1820-36/ІХ від 24.12.2024 р.</t>
  </si>
  <si>
    <t>Програма розвитку відновальної енергетики та розподіленої генерації Верхньодніпроввської міської територіальної громади на 2024-2025 роки</t>
  </si>
  <si>
    <t>Рішення Верхньодніпровської міської ради №220- від 15.07.2024 р. (зі змінами)</t>
  </si>
  <si>
    <t>Програма розвитку земельних відносин і охорони земель на територіі Верхньодніпровської міської територіальної громади на 2021-2025р</t>
  </si>
  <si>
    <t>Рішення Верхньодніпровської міської ради від 24.12.2020 року №55-3/ІХ (зі змінами)</t>
  </si>
  <si>
    <t>Програма захисту населення і територій від надзвичайних ситуацій техногенного та природного характеру, створення та використання матеріальних резервів для запобігання, ліквідацій надзвичайних ситуацій, іх наслідків, оперативного реагування на них та забезпечення пожежної безпеки  у Верхньодніпровській міській територіальній громаді на 2023-2027 роки"</t>
  </si>
  <si>
    <t>Рішення Верхньодніпровськоїх міської  ради №948-21/ІХ від 24.11.2022 (зі змінами)</t>
  </si>
  <si>
    <t xml:space="preserve"> Заходи Аварійної рятувально-водолазної служби на воді в м.Верхньодніпровську Дніпропетровської області на 2021 – 2025 рр.”</t>
  </si>
  <si>
    <t>Рішення  Верхньодніпровської міської ради від 24.12.2020 р. №52-3/IX</t>
  </si>
  <si>
    <t>"Прозора Верхньодніпровщина" Муніципальна система відеоспостереження "  на 2021-2025 рік</t>
  </si>
  <si>
    <t xml:space="preserve">'Рішення  Верхньодніпровської міської ради від 27.05.2021 р. №281-7/IX </t>
  </si>
  <si>
    <t xml:space="preserve">Цільова соціальна програма "Освіта Верхньодніпровщини до 2027 р". </t>
  </si>
  <si>
    <t>Рішення Верхньодніпровської міської ради від 07.11.2024 року № 1964-39/ІХ (зі змінами)</t>
  </si>
  <si>
    <t>Цільова соціальна програма "Освіта Верхньодніпровщини до 2027 р".</t>
  </si>
  <si>
    <t>Рішення Верхньодніпровської міської ради від 07.11.2024 року № 1964 -39/ІХ (зі змінами)</t>
  </si>
  <si>
    <t>Довгострокова цільова комплексна програма розвитку культури, фізичної культури і спорту реаліязація молодіжної політики у Верхньодніпровській міській територіальної громади на 2023-2025</t>
  </si>
  <si>
    <t>Рішення Верхньодніпровської міської ради від 24.11.2022 року №946-21/IХ (зі змінами)</t>
  </si>
  <si>
    <t xml:space="preserve">Рішення Верхньодніпровської міської ради від 07.11.2024 року № 1964 -39/ІХ 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</si>
  <si>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</si>
  <si>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Програма розвмтку та діяльності комунальної установи "Молодіжний центр відкритих можливостей"верхньодніпровської міської ради на 2025 рік</t>
  </si>
  <si>
    <t xml:space="preserve">Рішення Верхньодніпровської міської ради від 18.04.2024 року № 1705-33/ІХ </t>
  </si>
  <si>
    <t>Програма оздоровлення та відпочииноку дітей Верхньодніпровської міської територіальної громади на 2025-2026 роки</t>
  </si>
  <si>
    <t xml:space="preserve">Рішення Верхньодніпровської міської ради від 27.02.2025 року №2056 -42/ІХ </t>
  </si>
  <si>
    <t>Утримання та навчально-тренувальна робота комунальних дитячо-юнацьких спортивних шкіл</t>
  </si>
  <si>
    <t>Утримання та фінансова підтримка спортивних споруд</t>
  </si>
  <si>
    <t>"Програма розвитку відновлювальної енергетики та розподіленої генерації Верхньодніпровської міської територіальної громади на 2024-2030 роки"</t>
  </si>
  <si>
    <t>Рішення Верхньодніпровської міської ради №1809-36/ІХ- від 22.08.2024 р. (зі змінами)</t>
  </si>
  <si>
    <t>Довгострокова програма фінансового забезпечення компесаційних виплат за перевезення пільгових категорій населення Верхньодніпровської міської територіальної громади приміським автомобільним та залізничним транспортом на 2021-2025 роки</t>
  </si>
  <si>
    <t>Рішення Верхньодніпровської міської ради №525-11/ІХ від 12.10.2021 р.( зі змінами)</t>
  </si>
  <si>
    <t>Довгострокова програма фінансування надання соціальних послуг у Верхньодніпровській міській територіальній громаді на 2022-2026 роки</t>
  </si>
  <si>
    <t>'Рішення Верхньодніпровської міської ради №707-15/ІХ від 17.02.2022 (зі змінами)</t>
  </si>
  <si>
    <t>Комплексна програма соціального захисту та підтримки ветеранів війни, членів їх сімей та членів сімей сімей загиблих (померлих)  Захисників і Захисниць України у Верхньодніпровській міській територіальній громаді на 2024-2026 р.р."</t>
  </si>
  <si>
    <t>Рішення Верхньодніпровської міської ради №1627-33/ІХ від 18.04.2024 ( зі змінами)</t>
  </si>
  <si>
    <t>Довгострокова програма фінансової підтримки громадських обє'днань Верхньодніпровської міської територіальної громади на 2022-2026 роки</t>
  </si>
  <si>
    <t>рішення Верхньодніпровської міської ради №625-13/ІХ від 09.12.2021( зі змінами)</t>
  </si>
  <si>
    <t>Програма проведення заходів по наданню допомого населенню Верхньодніпровської міськоїтериторіальної громади на 2023-2025 р.</t>
  </si>
  <si>
    <t>Рішення Верхньодніпровської міської ради №944-21/ІХ від 24.11.2022( зі змінами)</t>
  </si>
  <si>
    <t>Програма надання поворотної фінансової допомоги (резервних коштів), що виплачуються патронатним вихователям до моменту отримання державної соціальної допомоги на 2023-2025 роки</t>
  </si>
  <si>
    <t>'Рішення Верхньодніпровської міської ради від 27.07.2023 року №1246-27/IХ.</t>
  </si>
  <si>
    <t>Програма розвитку житлово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</si>
  <si>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09.09.2021(зі змінами)</t>
  </si>
  <si>
    <t>Програма поховання громадян на кладовихщах Верхньодніпровської міської територіальної громади на 2023-2027  роки</t>
  </si>
  <si>
    <t>Рішення Верхньодніпровської міської ради №947-21/ІХ від 24.11.2022</t>
  </si>
  <si>
    <t>Програма розвитку житлово- комунального господарства, благоустрою та інфраструктури населених пунктів Верхньодніпровської міської територіальної громади на 2021-2025 роки</t>
  </si>
  <si>
    <t>Рішення Верхньодніпровської міської ради № 450-10/ІХ від 09.09.2021 (зі змінами)</t>
  </si>
  <si>
    <t>Програма фінансування утримання та забезпечення діяльності КОМУНАЛЬНІ УСТАНОВИ "КОНТАКТ ЦЕНТР" Верхньодніпровської міської ради на 2024-2025 роки</t>
  </si>
  <si>
    <t>Рішення Верхньодніпровської міської ради №1936 -39/ІХ від 07.11.2024 (зі змінами)</t>
  </si>
  <si>
    <t>Утилізація відходів</t>
  </si>
  <si>
    <t>Комплексна довгострокова природоохоронна програма
Верхньодніпровської міської територіальної громади на 2018-2025р</t>
  </si>
  <si>
    <t>Рішення Верхньодніпровської міської ради № 31-3/VIII  від 15.12.2017 (зі змінами)</t>
  </si>
  <si>
    <t>Програма підтримки органів виконавчої влади щодо впровадження державної політики у Кам’янському районі на 2025 рік</t>
  </si>
  <si>
    <t>Рішення Верхньодніпровськоїх міської  ради №  2270-45/ІХ   від 23.07.2025</t>
  </si>
  <si>
    <t>Програма підтримки системи екстреної медичної допомоги на території Верхньодніпровської міської територіальної громади на 2025 рік</t>
  </si>
  <si>
    <t>Рішення Верхньодніпровськоїх міської  ради №  2269-45/ІХ   від 23.07.2025</t>
  </si>
  <si>
    <t>Програма забезпечення публічного порядку та безпеки громадян у Верхньодніпровській міській територіальній громаді на 2021-2025 роки"</t>
  </si>
  <si>
    <t>Рішення Верхньодніпровськоїх міської  ради №396-10/ІХ від 09.09.2021 (зі змінами)</t>
  </si>
  <si>
    <t>Програма підтримки підрозділів територіальної оборони Верхньодніпровської міської територіальної громади та Збройних Сил України на 2022-2025 роки"</t>
  </si>
  <si>
    <t>Рішення Верхньодніпровської міської ради №819-16/ІХ від 25.02.2022 (зі змінами)</t>
  </si>
  <si>
    <t>Програма сприяння реалізації та розвитку у сферах казначейського обслуговування на території Верхньодніпровської міської територіальної громади на 2025 рік</t>
  </si>
  <si>
    <t>Рішення Верхньодніпровської міської ради №2158-44/ІХ від 24.04.2025</t>
  </si>
  <si>
    <t>Програма підтримки діяльності Управління Служби безпеки України у Дніпропетровській області на 2025 рік</t>
  </si>
  <si>
    <t>Рішення Верхньодніпровської міської ради № 2159-44/ІХ від 24.04.2025</t>
  </si>
  <si>
    <t xml:space="preserve"> Верхньодніпровський міський голова                                                                                            Геннадій ЛЕБІДЬ</t>
  </si>
  <si>
    <t>Субвенція з державного бюджету місцевим бюджетам на забезпечення харчуванням учнів закладів загальної середньої освіти</t>
  </si>
  <si>
    <t>0611300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</si>
  <si>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</si>
  <si>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</si>
  <si>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</si>
  <si>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1218130</t>
  </si>
  <si>
    <t>8130</t>
  </si>
  <si>
    <t>Забезпечення діяльності місцевої та добровільної пожежної охорони</t>
  </si>
  <si>
    <t xml:space="preserve">   </t>
  </si>
  <si>
    <t>41059300</t>
  </si>
  <si>
    <t>41037400</t>
  </si>
  <si>
    <t>Кам’янській районній раді (на добровільне виконання судових рішень та виконавчих документів)</t>
  </si>
  <si>
    <t>Військовій частині А4896 на забезпечення потреб</t>
  </si>
  <si>
    <t>Військовій частині А0284 на забезпечення потреб</t>
  </si>
  <si>
    <t>Військовій частині А 4051 на забезпечення потреб</t>
  </si>
  <si>
    <t>Військовій частині   А 7015 на забезпечення потреб</t>
  </si>
  <si>
    <t>Військовій частині А4919 на забезпечення потреб</t>
  </si>
  <si>
    <t>Військовій частині 3057 на забезпечення потреб</t>
  </si>
  <si>
    <t>Військовій частині 1491 на забезпечення потреб</t>
  </si>
  <si>
    <t>Військовій частині А1964 (А4953) на забезпечення потреб</t>
  </si>
  <si>
    <t>Військовій частині А7013 на забезпечення потреб</t>
  </si>
  <si>
    <t>Військовій частині А4030 на забезпечення потреб</t>
  </si>
  <si>
    <t>Головне управління Національної поліції в Дніпропетровській області  (Відділенню поліції №3 Кам'янського РУП ГУ НП)</t>
  </si>
  <si>
    <t>Питна вода Верхньодніпровської міської територіальної громади на 2025-2027 роки</t>
  </si>
  <si>
    <t xml:space="preserve">Рішення Верхньодніпровської міської ради № 2064-42/ІХ від 27.02.2025 </t>
  </si>
  <si>
    <t>Про затвердження Програми щодо забезпечення місцевої пожежної охорони на території Верхньодніпровської міськокої територіальної громади на 2024-2027 роки та Плану заходів для іі реалізації</t>
  </si>
  <si>
    <t>Рішення Верхньодніпровської міської ради №1811 -36/ІХ від 22.08.2024 (зі змінами)</t>
  </si>
  <si>
    <t xml:space="preserve"> Програма надання субвенції з бюджету Верхньодніпровської міської територіальної громади районному бюджету Кам’янського району для забезпечення створення фінансової бази для підтримки діяльності виконавчого апарату 
Кам’янської районної ради у 2025 році
</t>
  </si>
  <si>
    <t xml:space="preserve">Рішення Верхньодніпровськоїх міської  ради №2408-46/ІХ від 16.10.2025 </t>
  </si>
  <si>
    <t>ПКД "Реконструкція системи електропостачання будівлі харчоблоку літера "С1"КП "Верхньодніпровська ЦМЛ" ВМР" з влаштуванням гібридної дахової сонячної електростанції"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</si>
  <si>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№1 ВЕРХНЬОДНІПРОВСЬКОЇ МІСЬКОЇ РАДИ</t>
  </si>
  <si>
    <t>Розробка проектно-кошторисної документації з проходженням експертизи по об'єкту: "Нове будівництво споруди подвійного призначення із захисними властивостями ПРУ, на території ВЕРХНЬОДНІПРОВСЬКОГО ЛІЦЕЮ №5 ВЕРХНЬОДНІПРОВСЬКОЇ МІСЬКОЇ РАДИ</t>
  </si>
  <si>
    <t>ПКД «Нове будівництво пункту очищення і роздачі питної води та обладнання розвідувальної свердловини за адресою: Дніпропетровська область, Кам'янський район, село Заріччя, вулиця Кленова, 6»</t>
  </si>
  <si>
    <t>Виготовлення проектно-кошторисної документації "Нове будівництво центру безпеки громадян в с.Ганівка, Кам'янського району Дніпропетровської області"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</si>
  <si>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</si>
  <si>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</si>
  <si>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Секретар міської ради</t>
  </si>
  <si>
    <t>Валентина ЧУМАЧЕНКО</t>
  </si>
  <si>
    <t>до рішення  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   .2025 р. №     -47/ІХ</t>
  </si>
  <si>
    <t>Військовій частині 4110 на забезпечення потреб</t>
  </si>
  <si>
    <t>Військовій частині А4667 (42 ОМБ) на забезпечення потреб</t>
  </si>
  <si>
    <t>ДОХОДИ_x000D_
міського бюджету на 2025 рік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</si>
  <si>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04.12.2025 р. №       47/ІХ</t>
  </si>
  <si>
    <t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04.12.2025 р. №        /ІХ</t>
  </si>
  <si>
    <t>0118311</t>
  </si>
  <si>
    <t>8311</t>
  </si>
  <si>
    <t>0511</t>
  </si>
  <si>
    <t>Охорона та раціональне використання природних ресурсів</t>
  </si>
  <si>
    <t>Верхньодніпровський міський голова</t>
  </si>
  <si>
    <t>Геннадій ЛЕБІДЬ</t>
  </si>
  <si>
    <t>до рішення сесії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04.12.2025 р. №                 47/ІХ</t>
  </si>
  <si>
    <t xml:space="preserve">до рішення сесії  Верхньодніпровської міської ради "Про внесення змін до рішення Верхньодніпровської міської ради від 07 листопада 2024 року № 1932-39/ІХ  «Про бюджет Верхньодніпровської  міської територіальної громади на 2025 рік" від  04.12.2025 р. №        -47/ІХ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</si>
</sst>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1">
    <xf numFmtId="0" fontId="0" fillId="0" borderId="0" xfId="0"/>
    <xf numFmtId="0" fontId="3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4" fontId="0" fillId="3" borderId="4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6" xfId="0" quotePrefix="1" applyFont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" fontId="0" fillId="6" borderId="7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wrapText="1"/>
    </xf>
    <xf numFmtId="4" fontId="0" fillId="0" borderId="7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/>
    </xf>
    <xf numFmtId="0" fontId="0" fillId="0" borderId="10" xfId="0" quotePrefix="1" applyFont="1" applyBorder="1" applyAlignment="1">
      <alignment horizontal="center"/>
    </xf>
    <xf numFmtId="0" fontId="5" fillId="0" borderId="0" xfId="0" applyFont="1"/>
    <xf numFmtId="4" fontId="1" fillId="0" borderId="6" xfId="0" applyNumberFormat="1" applyFont="1" applyBorder="1" applyAlignment="1">
      <alignment horizontal="center" vertical="center" wrapText="1"/>
    </xf>
    <xf numFmtId="4" fontId="1" fillId="0" borderId="6" xfId="0" quotePrefix="1" applyNumberFormat="1" applyFont="1" applyBorder="1" applyAlignment="1">
      <alignment vertical="center" wrapText="1"/>
    </xf>
    <xf numFmtId="4" fontId="1" fillId="7" borderId="6" xfId="0" applyNumberFormat="1" applyFont="1" applyFill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0" borderId="6" xfId="0" quotePrefix="1" applyBorder="1" applyAlignment="1">
      <alignment horizontal="center" vertical="center" wrapText="1"/>
    </xf>
    <xf numFmtId="4" fontId="0" fillId="0" borderId="6" xfId="0" quotePrefix="1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vertical="center" wrapText="1"/>
    </xf>
    <xf numFmtId="4" fontId="0" fillId="7" borderId="6" xfId="0" applyNumberFormat="1" applyFill="1" applyBorder="1" applyAlignment="1">
      <alignment vertical="center" wrapText="1"/>
    </xf>
    <xf numFmtId="4" fontId="0" fillId="0" borderId="0" xfId="0" applyNumberFormat="1"/>
    <xf numFmtId="0" fontId="1" fillId="7" borderId="6" xfId="0" applyFont="1" applyFill="1" applyBorder="1" applyAlignment="1">
      <alignment horizontal="center" vertical="center" wrapText="1"/>
    </xf>
    <xf numFmtId="0" fontId="1" fillId="7" borderId="6" xfId="0" quotePrefix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quotePrefix="1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164" fontId="1" fillId="7" borderId="6" xfId="0" applyNumberFormat="1" applyFont="1" applyFill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5" fontId="0" fillId="0" borderId="0" xfId="0" applyNumberFormat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164" fontId="0" fillId="7" borderId="6" xfId="0" applyNumberFormat="1" applyFill="1" applyBorder="1" applyAlignment="1">
      <alignment horizontal="right" vertical="center"/>
    </xf>
    <xf numFmtId="4" fontId="3" fillId="0" borderId="6" xfId="1" applyNumberFormat="1" applyBorder="1" applyAlignment="1">
      <alignment vertical="center"/>
    </xf>
    <xf numFmtId="164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vertical="center"/>
    </xf>
    <xf numFmtId="164" fontId="0" fillId="0" borderId="0" xfId="0" applyNumberFormat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/>
    <xf numFmtId="164" fontId="1" fillId="7" borderId="6" xfId="0" applyNumberFormat="1" applyFont="1" applyFill="1" applyBorder="1" applyAlignment="1">
      <alignment horizontal="right"/>
    </xf>
    <xf numFmtId="4" fontId="1" fillId="7" borderId="6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0" fillId="7" borderId="6" xfId="0" applyNumberForma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7" borderId="6" xfId="0" applyFont="1" applyFill="1" applyBorder="1" applyAlignment="1">
      <alignment vertical="center"/>
    </xf>
    <xf numFmtId="0" fontId="1" fillId="7" borderId="6" xfId="0" applyFont="1" applyFill="1" applyBorder="1" applyAlignment="1">
      <alignment vertical="center" wrapText="1"/>
    </xf>
    <xf numFmtId="0" fontId="1" fillId="7" borderId="6" xfId="0" applyFont="1" applyFill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4" fontId="0" fillId="0" borderId="6" xfId="0" quotePrefix="1" applyNumberFormat="1" applyBorder="1" applyAlignment="1">
      <alignment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1" fillId="8" borderId="6" xfId="0" quotePrefix="1" applyFont="1" applyFill="1" applyBorder="1" applyAlignment="1">
      <alignment horizontal="center" vertical="center" wrapText="1"/>
    </xf>
    <xf numFmtId="0" fontId="1" fillId="0" borderId="6" xfId="0" quotePrefix="1" applyFont="1" applyBorder="1" applyAlignment="1">
      <alignment vertical="center" wrapText="1"/>
    </xf>
    <xf numFmtId="2" fontId="0" fillId="0" borderId="0" xfId="0" applyNumberFormat="1"/>
    <xf numFmtId="2" fontId="0" fillId="0" borderId="6" xfId="0" applyNumberFormat="1" applyFont="1" applyBorder="1" applyAlignment="1">
      <alignment horizontal="center" vertical="center" wrapText="1"/>
    </xf>
    <xf numFmtId="49" fontId="0" fillId="0" borderId="6" xfId="0" quotePrefix="1" applyNumberForma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6" xfId="0" quotePrefix="1" applyFont="1" applyBorder="1" applyAlignment="1">
      <alignment horizontal="center" vertical="center" wrapText="1"/>
    </xf>
    <xf numFmtId="4" fontId="0" fillId="0" borderId="6" xfId="0" quotePrefix="1" applyNumberFormat="1" applyFont="1" applyBorder="1" applyAlignment="1">
      <alignment horizontal="center" vertical="center" wrapText="1"/>
    </xf>
    <xf numFmtId="4" fontId="0" fillId="0" borderId="6" xfId="0" quotePrefix="1" applyNumberFormat="1" applyFont="1" applyBorder="1" applyAlignment="1">
      <alignment vertical="center" wrapText="1"/>
    </xf>
    <xf numFmtId="49" fontId="0" fillId="8" borderId="6" xfId="0" quotePrefix="1" applyNumberFormat="1" applyFill="1" applyBorder="1" applyAlignment="1">
      <alignment horizontal="center" vertical="center" wrapText="1"/>
    </xf>
    <xf numFmtId="164" fontId="1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6" xfId="0" quotePrefix="1" applyBorder="1" applyAlignment="1">
      <alignment vertical="center" wrapText="1"/>
    </xf>
    <xf numFmtId="4" fontId="7" fillId="0" borderId="6" xfId="0" quotePrefix="1" applyNumberFormat="1" applyFont="1" applyBorder="1" applyAlignment="1">
      <alignment vertical="center" wrapText="1"/>
    </xf>
    <xf numFmtId="0" fontId="0" fillId="0" borderId="7" xfId="0" quotePrefix="1" applyBorder="1" applyAlignment="1">
      <alignment vertical="center" wrapText="1"/>
    </xf>
    <xf numFmtId="0" fontId="7" fillId="0" borderId="6" xfId="0" quotePrefix="1" applyFont="1" applyBorder="1" applyAlignment="1">
      <alignment vertical="center" wrapText="1"/>
    </xf>
    <xf numFmtId="49" fontId="0" fillId="0" borderId="6" xfId="0" applyNumberFormat="1" applyBorder="1" applyAlignment="1">
      <alignment horizontal="center" vertical="center" wrapText="1"/>
    </xf>
    <xf numFmtId="0" fontId="1" fillId="0" borderId="0" xfId="0" applyFont="1"/>
    <xf numFmtId="164" fontId="1" fillId="8" borderId="6" xfId="0" applyNumberFormat="1" applyFont="1" applyFill="1" applyBorder="1" applyAlignment="1">
      <alignment horizontal="right" vertical="center"/>
    </xf>
    <xf numFmtId="3" fontId="0" fillId="0" borderId="6" xfId="0" quotePrefix="1" applyNumberFormat="1" applyBorder="1" applyAlignment="1">
      <alignment horizontal="center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6" xfId="0" quotePrefix="1" applyNumberFormat="1" applyFont="1" applyBorder="1" applyAlignment="1">
      <alignment vertical="center" wrapText="1"/>
    </xf>
    <xf numFmtId="0" fontId="0" fillId="8" borderId="6" xfId="0" quotePrefix="1" applyFill="1" applyBorder="1" applyAlignment="1">
      <alignment vertical="center" wrapText="1"/>
    </xf>
    <xf numFmtId="0" fontId="0" fillId="0" borderId="6" xfId="0" applyBorder="1" applyAlignment="1">
      <alignment wrapText="1"/>
    </xf>
    <xf numFmtId="0" fontId="7" fillId="8" borderId="6" xfId="0" quotePrefix="1" applyFont="1" applyFill="1" applyBorder="1" applyAlignment="1">
      <alignment vertical="center" wrapText="1"/>
    </xf>
    <xf numFmtId="164" fontId="0" fillId="8" borderId="6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0" fillId="0" borderId="6" xfId="0" quotePrefix="1" applyFill="1" applyBorder="1" applyAlignment="1">
      <alignment horizontal="center" vertical="center" wrapText="1"/>
    </xf>
    <xf numFmtId="4" fontId="0" fillId="0" borderId="6" xfId="0" quotePrefix="1" applyNumberFormat="1" applyFill="1" applyBorder="1" applyAlignment="1">
      <alignment horizontal="center" vertical="center" wrapText="1"/>
    </xf>
    <xf numFmtId="4" fontId="0" fillId="0" borderId="6" xfId="0" applyNumberFormat="1" applyFill="1" applyBorder="1" applyAlignment="1">
      <alignment vertical="center" wrapText="1"/>
    </xf>
    <xf numFmtId="0" fontId="0" fillId="0" borderId="6" xfId="0" quotePrefix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4" fontId="0" fillId="0" borderId="7" xfId="0" quotePrefix="1" applyNumberFormat="1" applyBorder="1" applyAlignment="1">
      <alignment horizontal="center" vertical="center" wrapText="1"/>
    </xf>
    <xf numFmtId="4" fontId="0" fillId="0" borderId="8" xfId="0" quotePrefix="1" applyNumberFormat="1" applyBorder="1" applyAlignment="1">
      <alignment horizontal="center" vertical="center" wrapText="1"/>
    </xf>
    <xf numFmtId="4" fontId="0" fillId="0" borderId="9" xfId="0" quotePrefix="1" applyNumberFormat="1" applyBorder="1" applyAlignment="1">
      <alignment horizontal="center" vertical="center" wrapText="1"/>
    </xf>
    <xf numFmtId="49" fontId="0" fillId="0" borderId="7" xfId="0" quotePrefix="1" applyNumberFormat="1" applyBorder="1" applyAlignment="1">
      <alignment horizontal="center" vertical="center" wrapText="1"/>
    </xf>
    <xf numFmtId="49" fontId="0" fillId="0" borderId="9" xfId="0" quotePrefix="1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view="pageBreakPreview" zoomScaleNormal="100" zoomScaleSheetLayoutView="100" workbookViewId="0">
      <selection activeCell="C8" sqref="C8:C1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366</v>
      </c>
    </row>
    <row r="2" spans="1:6" ht="12.75" customHeight="1" x14ac:dyDescent="0.2">
      <c r="D2" s="133" t="s">
        <v>582</v>
      </c>
      <c r="E2" s="133"/>
      <c r="F2" s="133"/>
    </row>
    <row r="3" spans="1:6" ht="69" customHeight="1" x14ac:dyDescent="0.2">
      <c r="D3" s="133"/>
      <c r="E3" s="133"/>
      <c r="F3" s="133"/>
    </row>
    <row r="5" spans="1:6" ht="25.5" customHeight="1" x14ac:dyDescent="0.2">
      <c r="A5" s="134" t="s">
        <v>585</v>
      </c>
      <c r="B5" s="135"/>
      <c r="C5" s="135"/>
      <c r="D5" s="135"/>
      <c r="E5" s="135"/>
      <c r="F5" s="135"/>
    </row>
    <row r="6" spans="1:6" ht="25.5" customHeight="1" x14ac:dyDescent="0.2">
      <c r="A6" s="37" t="s">
        <v>2</v>
      </c>
      <c r="B6" s="115"/>
      <c r="C6" s="115"/>
      <c r="D6" s="115"/>
      <c r="E6" s="115"/>
      <c r="F6" s="115"/>
    </row>
    <row r="7" spans="1:6" x14ac:dyDescent="0.2">
      <c r="A7" s="38" t="s">
        <v>3</v>
      </c>
      <c r="F7" s="118" t="s">
        <v>5</v>
      </c>
    </row>
    <row r="8" spans="1:6" x14ac:dyDescent="0.2">
      <c r="A8" s="136" t="s">
        <v>346</v>
      </c>
      <c r="B8" s="136" t="s">
        <v>367</v>
      </c>
      <c r="C8" s="137" t="s">
        <v>8</v>
      </c>
      <c r="D8" s="136" t="s">
        <v>81</v>
      </c>
      <c r="E8" s="136" t="s">
        <v>82</v>
      </c>
      <c r="F8" s="136"/>
    </row>
    <row r="9" spans="1:6" x14ac:dyDescent="0.2">
      <c r="A9" s="136"/>
      <c r="B9" s="136"/>
      <c r="C9" s="136"/>
      <c r="D9" s="136"/>
      <c r="E9" s="136" t="s">
        <v>84</v>
      </c>
      <c r="F9" s="138" t="s">
        <v>88</v>
      </c>
    </row>
    <row r="10" spans="1:6" x14ac:dyDescent="0.2">
      <c r="A10" s="136"/>
      <c r="B10" s="136"/>
      <c r="C10" s="136"/>
      <c r="D10" s="136"/>
      <c r="E10" s="136"/>
      <c r="F10" s="136"/>
    </row>
    <row r="11" spans="1:6" x14ac:dyDescent="0.2">
      <c r="A11" s="116">
        <v>1</v>
      </c>
      <c r="B11" s="116">
        <v>2</v>
      </c>
      <c r="C11" s="117">
        <v>3</v>
      </c>
      <c r="D11" s="116">
        <v>4</v>
      </c>
      <c r="E11" s="116">
        <v>5</v>
      </c>
      <c r="F11" s="116">
        <v>6</v>
      </c>
    </row>
    <row r="12" spans="1:6" x14ac:dyDescent="0.2">
      <c r="A12" s="53">
        <v>10000000</v>
      </c>
      <c r="B12" s="54" t="s">
        <v>368</v>
      </c>
      <c r="C12" s="68">
        <f t="shared" ref="C12:C43" si="0">D12+E12</f>
        <v>314041100</v>
      </c>
      <c r="D12" s="69">
        <v>313836000</v>
      </c>
      <c r="E12" s="69">
        <v>205100</v>
      </c>
      <c r="F12" s="69">
        <v>0</v>
      </c>
    </row>
    <row r="13" spans="1:6" ht="25.5" x14ac:dyDescent="0.2">
      <c r="A13" s="53">
        <v>11000000</v>
      </c>
      <c r="B13" s="54" t="s">
        <v>369</v>
      </c>
      <c r="C13" s="68">
        <f t="shared" si="0"/>
        <v>166249380</v>
      </c>
      <c r="D13" s="69">
        <v>166249380</v>
      </c>
      <c r="E13" s="69">
        <v>0</v>
      </c>
      <c r="F13" s="69">
        <v>0</v>
      </c>
    </row>
    <row r="14" spans="1:6" x14ac:dyDescent="0.2">
      <c r="A14" s="53">
        <v>11010000</v>
      </c>
      <c r="B14" s="54" t="s">
        <v>370</v>
      </c>
      <c r="C14" s="68">
        <f t="shared" si="0"/>
        <v>166239180</v>
      </c>
      <c r="D14" s="69">
        <v>166239180</v>
      </c>
      <c r="E14" s="69">
        <v>0</v>
      </c>
      <c r="F14" s="69">
        <v>0</v>
      </c>
    </row>
    <row r="15" spans="1:6" ht="38.25" x14ac:dyDescent="0.2">
      <c r="A15" s="63">
        <v>11010100</v>
      </c>
      <c r="B15" s="59" t="s">
        <v>371</v>
      </c>
      <c r="C15" s="70">
        <f t="shared" si="0"/>
        <v>141048420</v>
      </c>
      <c r="D15" s="71">
        <v>141048420</v>
      </c>
      <c r="E15" s="71">
        <v>0</v>
      </c>
      <c r="F15" s="71">
        <v>0</v>
      </c>
    </row>
    <row r="16" spans="1:6" ht="38.25" x14ac:dyDescent="0.2">
      <c r="A16" s="63">
        <v>11010400</v>
      </c>
      <c r="B16" s="59" t="s">
        <v>372</v>
      </c>
      <c r="C16" s="70">
        <f t="shared" si="0"/>
        <v>21113660</v>
      </c>
      <c r="D16" s="71">
        <v>21113660</v>
      </c>
      <c r="E16" s="71">
        <v>0</v>
      </c>
      <c r="F16" s="71">
        <v>0</v>
      </c>
    </row>
    <row r="17" spans="1:6" ht="38.25" x14ac:dyDescent="0.2">
      <c r="A17" s="63">
        <v>11010500</v>
      </c>
      <c r="B17" s="59" t="s">
        <v>373</v>
      </c>
      <c r="C17" s="70">
        <f t="shared" si="0"/>
        <v>1193000</v>
      </c>
      <c r="D17" s="71">
        <v>1193000</v>
      </c>
      <c r="E17" s="71">
        <v>0</v>
      </c>
      <c r="F17" s="71">
        <v>0</v>
      </c>
    </row>
    <row r="18" spans="1:6" ht="38.25" x14ac:dyDescent="0.2">
      <c r="A18" s="63">
        <v>11011300</v>
      </c>
      <c r="B18" s="59" t="s">
        <v>374</v>
      </c>
      <c r="C18" s="70">
        <f t="shared" si="0"/>
        <v>2884100</v>
      </c>
      <c r="D18" s="71">
        <v>2884100</v>
      </c>
      <c r="E18" s="71">
        <v>0</v>
      </c>
      <c r="F18" s="71">
        <v>0</v>
      </c>
    </row>
    <row r="19" spans="1:6" x14ac:dyDescent="0.2">
      <c r="A19" s="53">
        <v>11020000</v>
      </c>
      <c r="B19" s="54" t="s">
        <v>375</v>
      </c>
      <c r="C19" s="68">
        <f t="shared" si="0"/>
        <v>10200</v>
      </c>
      <c r="D19" s="69">
        <v>10200</v>
      </c>
      <c r="E19" s="69">
        <v>0</v>
      </c>
      <c r="F19" s="69">
        <v>0</v>
      </c>
    </row>
    <row r="20" spans="1:6" ht="25.5" x14ac:dyDescent="0.2">
      <c r="A20" s="63">
        <v>11020200</v>
      </c>
      <c r="B20" s="59" t="s">
        <v>376</v>
      </c>
      <c r="C20" s="70">
        <f t="shared" si="0"/>
        <v>10200</v>
      </c>
      <c r="D20" s="71">
        <v>10200</v>
      </c>
      <c r="E20" s="71">
        <v>0</v>
      </c>
      <c r="F20" s="71">
        <v>0</v>
      </c>
    </row>
    <row r="21" spans="1:6" ht="25.5" x14ac:dyDescent="0.2">
      <c r="A21" s="53">
        <v>13000000</v>
      </c>
      <c r="B21" s="54" t="s">
        <v>377</v>
      </c>
      <c r="C21" s="68">
        <f t="shared" si="0"/>
        <v>41100</v>
      </c>
      <c r="D21" s="69">
        <v>41100</v>
      </c>
      <c r="E21" s="69">
        <v>0</v>
      </c>
      <c r="F21" s="69">
        <v>0</v>
      </c>
    </row>
    <row r="22" spans="1:6" ht="25.5" x14ac:dyDescent="0.2">
      <c r="A22" s="53">
        <v>13010000</v>
      </c>
      <c r="B22" s="54" t="s">
        <v>378</v>
      </c>
      <c r="C22" s="68">
        <f t="shared" si="0"/>
        <v>20000</v>
      </c>
      <c r="D22" s="69">
        <v>20000</v>
      </c>
      <c r="E22" s="69">
        <v>0</v>
      </c>
      <c r="F22" s="69">
        <v>0</v>
      </c>
    </row>
    <row r="23" spans="1:6" ht="63.75" x14ac:dyDescent="0.2">
      <c r="A23" s="63">
        <v>13010200</v>
      </c>
      <c r="B23" s="59" t="s">
        <v>379</v>
      </c>
      <c r="C23" s="70">
        <f t="shared" si="0"/>
        <v>20000</v>
      </c>
      <c r="D23" s="71">
        <v>20000</v>
      </c>
      <c r="E23" s="71">
        <v>0</v>
      </c>
      <c r="F23" s="71">
        <v>0</v>
      </c>
    </row>
    <row r="24" spans="1:6" ht="25.5" x14ac:dyDescent="0.2">
      <c r="A24" s="53">
        <v>13030000</v>
      </c>
      <c r="B24" s="54" t="s">
        <v>380</v>
      </c>
      <c r="C24" s="68">
        <f t="shared" si="0"/>
        <v>21100</v>
      </c>
      <c r="D24" s="69">
        <v>21100</v>
      </c>
      <c r="E24" s="69">
        <v>0</v>
      </c>
      <c r="F24" s="69">
        <v>0</v>
      </c>
    </row>
    <row r="25" spans="1:6" ht="63.75" x14ac:dyDescent="0.2">
      <c r="A25" s="63">
        <v>13030100</v>
      </c>
      <c r="B25" s="59" t="s">
        <v>381</v>
      </c>
      <c r="C25" s="70">
        <f t="shared" si="0"/>
        <v>21100</v>
      </c>
      <c r="D25" s="71">
        <v>21100</v>
      </c>
      <c r="E25" s="71">
        <v>0</v>
      </c>
      <c r="F25" s="71">
        <v>0</v>
      </c>
    </row>
    <row r="26" spans="1:6" x14ac:dyDescent="0.2">
      <c r="A26" s="53">
        <v>14000000</v>
      </c>
      <c r="B26" s="54" t="s">
        <v>382</v>
      </c>
      <c r="C26" s="68">
        <f t="shared" si="0"/>
        <v>19006380</v>
      </c>
      <c r="D26" s="69">
        <v>19006380</v>
      </c>
      <c r="E26" s="69">
        <v>0</v>
      </c>
      <c r="F26" s="69">
        <v>0</v>
      </c>
    </row>
    <row r="27" spans="1:6" ht="25.5" x14ac:dyDescent="0.2">
      <c r="A27" s="53">
        <v>14020000</v>
      </c>
      <c r="B27" s="54" t="s">
        <v>383</v>
      </c>
      <c r="C27" s="68">
        <f t="shared" si="0"/>
        <v>732100</v>
      </c>
      <c r="D27" s="69">
        <v>732100</v>
      </c>
      <c r="E27" s="69">
        <v>0</v>
      </c>
      <c r="F27" s="69">
        <v>0</v>
      </c>
    </row>
    <row r="28" spans="1:6" x14ac:dyDescent="0.2">
      <c r="A28" s="63">
        <v>14021900</v>
      </c>
      <c r="B28" s="59" t="s">
        <v>384</v>
      </c>
      <c r="C28" s="70">
        <f t="shared" si="0"/>
        <v>732100</v>
      </c>
      <c r="D28" s="71">
        <v>732100</v>
      </c>
      <c r="E28" s="71">
        <v>0</v>
      </c>
      <c r="F28" s="71">
        <v>0</v>
      </c>
    </row>
    <row r="29" spans="1:6" ht="38.25" x14ac:dyDescent="0.2">
      <c r="A29" s="53">
        <v>14030000</v>
      </c>
      <c r="B29" s="54" t="s">
        <v>385</v>
      </c>
      <c r="C29" s="68">
        <f t="shared" si="0"/>
        <v>6684720</v>
      </c>
      <c r="D29" s="69">
        <v>6684720</v>
      </c>
      <c r="E29" s="69">
        <v>0</v>
      </c>
      <c r="F29" s="69">
        <v>0</v>
      </c>
    </row>
    <row r="30" spans="1:6" x14ac:dyDescent="0.2">
      <c r="A30" s="63">
        <v>14031900</v>
      </c>
      <c r="B30" s="59" t="s">
        <v>384</v>
      </c>
      <c r="C30" s="70">
        <f t="shared" si="0"/>
        <v>6684720</v>
      </c>
      <c r="D30" s="71">
        <v>6684720</v>
      </c>
      <c r="E30" s="71">
        <v>0</v>
      </c>
      <c r="F30" s="71">
        <v>0</v>
      </c>
    </row>
    <row r="31" spans="1:6" ht="38.25" x14ac:dyDescent="0.2">
      <c r="A31" s="53">
        <v>14040000</v>
      </c>
      <c r="B31" s="54" t="s">
        <v>386</v>
      </c>
      <c r="C31" s="68">
        <f t="shared" si="0"/>
        <v>11589560</v>
      </c>
      <c r="D31" s="69">
        <v>11589560</v>
      </c>
      <c r="E31" s="69">
        <v>0</v>
      </c>
      <c r="F31" s="69">
        <v>0</v>
      </c>
    </row>
    <row r="32" spans="1:6" ht="102" x14ac:dyDescent="0.2">
      <c r="A32" s="63">
        <v>14040100</v>
      </c>
      <c r="B32" s="59" t="s">
        <v>387</v>
      </c>
      <c r="C32" s="70">
        <f t="shared" si="0"/>
        <v>7211560</v>
      </c>
      <c r="D32" s="71">
        <v>7211560</v>
      </c>
      <c r="E32" s="71">
        <v>0</v>
      </c>
      <c r="F32" s="71">
        <v>0</v>
      </c>
    </row>
    <row r="33" spans="1:6" ht="76.5" x14ac:dyDescent="0.2">
      <c r="A33" s="63">
        <v>14040200</v>
      </c>
      <c r="B33" s="59" t="s">
        <v>388</v>
      </c>
      <c r="C33" s="70">
        <f t="shared" si="0"/>
        <v>4378000</v>
      </c>
      <c r="D33" s="71">
        <v>4378000</v>
      </c>
      <c r="E33" s="71">
        <v>0</v>
      </c>
      <c r="F33" s="71">
        <v>0</v>
      </c>
    </row>
    <row r="34" spans="1:6" ht="38.25" x14ac:dyDescent="0.2">
      <c r="A34" s="53">
        <v>18000000</v>
      </c>
      <c r="B34" s="54" t="s">
        <v>389</v>
      </c>
      <c r="C34" s="68">
        <f t="shared" si="0"/>
        <v>128539140</v>
      </c>
      <c r="D34" s="69">
        <v>128539140</v>
      </c>
      <c r="E34" s="69">
        <v>0</v>
      </c>
      <c r="F34" s="69">
        <v>0</v>
      </c>
    </row>
    <row r="35" spans="1:6" x14ac:dyDescent="0.2">
      <c r="A35" s="53">
        <v>18010000</v>
      </c>
      <c r="B35" s="54" t="s">
        <v>390</v>
      </c>
      <c r="C35" s="68">
        <f t="shared" si="0"/>
        <v>69903616</v>
      </c>
      <c r="D35" s="69">
        <v>69903616</v>
      </c>
      <c r="E35" s="69">
        <v>0</v>
      </c>
      <c r="F35" s="69">
        <v>0</v>
      </c>
    </row>
    <row r="36" spans="1:6" ht="51" x14ac:dyDescent="0.2">
      <c r="A36" s="63">
        <v>18010100</v>
      </c>
      <c r="B36" s="59" t="s">
        <v>391</v>
      </c>
      <c r="C36" s="70">
        <f t="shared" si="0"/>
        <v>22830</v>
      </c>
      <c r="D36" s="71">
        <v>22830</v>
      </c>
      <c r="E36" s="71">
        <v>0</v>
      </c>
      <c r="F36" s="71">
        <v>0</v>
      </c>
    </row>
    <row r="37" spans="1:6" ht="51" x14ac:dyDescent="0.2">
      <c r="A37" s="63">
        <v>18010200</v>
      </c>
      <c r="B37" s="59" t="s">
        <v>392</v>
      </c>
      <c r="C37" s="70">
        <f t="shared" si="0"/>
        <v>281900</v>
      </c>
      <c r="D37" s="71">
        <v>281900</v>
      </c>
      <c r="E37" s="71">
        <v>0</v>
      </c>
      <c r="F37" s="71">
        <v>0</v>
      </c>
    </row>
    <row r="38" spans="1:6" ht="51" x14ac:dyDescent="0.2">
      <c r="A38" s="63">
        <v>18010300</v>
      </c>
      <c r="B38" s="59" t="s">
        <v>393</v>
      </c>
      <c r="C38" s="70">
        <f t="shared" si="0"/>
        <v>1369400</v>
      </c>
      <c r="D38" s="71">
        <v>1369400</v>
      </c>
      <c r="E38" s="71">
        <v>0</v>
      </c>
      <c r="F38" s="71">
        <v>0</v>
      </c>
    </row>
    <row r="39" spans="1:6" ht="51" x14ac:dyDescent="0.2">
      <c r="A39" s="63">
        <v>18010400</v>
      </c>
      <c r="B39" s="59" t="s">
        <v>394</v>
      </c>
      <c r="C39" s="70">
        <f t="shared" si="0"/>
        <v>2706150</v>
      </c>
      <c r="D39" s="71">
        <v>2706150</v>
      </c>
      <c r="E39" s="71">
        <v>0</v>
      </c>
      <c r="F39" s="71">
        <v>0</v>
      </c>
    </row>
    <row r="40" spans="1:6" x14ac:dyDescent="0.2">
      <c r="A40" s="63">
        <v>18010500</v>
      </c>
      <c r="B40" s="59" t="s">
        <v>395</v>
      </c>
      <c r="C40" s="70">
        <f t="shared" si="0"/>
        <v>28999000</v>
      </c>
      <c r="D40" s="71">
        <v>28999000</v>
      </c>
      <c r="E40" s="71">
        <v>0</v>
      </c>
      <c r="F40" s="71">
        <v>0</v>
      </c>
    </row>
    <row r="41" spans="1:6" x14ac:dyDescent="0.2">
      <c r="A41" s="63">
        <v>18010600</v>
      </c>
      <c r="B41" s="59" t="s">
        <v>396</v>
      </c>
      <c r="C41" s="70">
        <f t="shared" si="0"/>
        <v>26492390</v>
      </c>
      <c r="D41" s="71">
        <v>26492390</v>
      </c>
      <c r="E41" s="71">
        <v>0</v>
      </c>
      <c r="F41" s="71">
        <v>0</v>
      </c>
    </row>
    <row r="42" spans="1:6" x14ac:dyDescent="0.2">
      <c r="A42" s="63">
        <v>18010700</v>
      </c>
      <c r="B42" s="59" t="s">
        <v>397</v>
      </c>
      <c r="C42" s="70">
        <f t="shared" si="0"/>
        <v>3085550</v>
      </c>
      <c r="D42" s="71">
        <v>3085550</v>
      </c>
      <c r="E42" s="71">
        <v>0</v>
      </c>
      <c r="F42" s="71">
        <v>0</v>
      </c>
    </row>
    <row r="43" spans="1:6" x14ac:dyDescent="0.2">
      <c r="A43" s="63">
        <v>18010900</v>
      </c>
      <c r="B43" s="59" t="s">
        <v>398</v>
      </c>
      <c r="C43" s="70">
        <f t="shared" si="0"/>
        <v>6855146</v>
      </c>
      <c r="D43" s="71">
        <v>6855146</v>
      </c>
      <c r="E43" s="71">
        <v>0</v>
      </c>
      <c r="F43" s="71">
        <v>0</v>
      </c>
    </row>
    <row r="44" spans="1:6" x14ac:dyDescent="0.2">
      <c r="A44" s="63">
        <v>18011000</v>
      </c>
      <c r="B44" s="59" t="s">
        <v>399</v>
      </c>
      <c r="C44" s="70">
        <f t="shared" ref="C44:C75" si="1">D44+E44</f>
        <v>41250</v>
      </c>
      <c r="D44" s="71">
        <v>41250</v>
      </c>
      <c r="E44" s="71">
        <v>0</v>
      </c>
      <c r="F44" s="71">
        <v>0</v>
      </c>
    </row>
    <row r="45" spans="1:6" x14ac:dyDescent="0.2">
      <c r="A45" s="63">
        <v>18011100</v>
      </c>
      <c r="B45" s="59" t="s">
        <v>400</v>
      </c>
      <c r="C45" s="70">
        <f t="shared" si="1"/>
        <v>50000</v>
      </c>
      <c r="D45" s="71">
        <v>50000</v>
      </c>
      <c r="E45" s="71">
        <v>0</v>
      </c>
      <c r="F45" s="71">
        <v>0</v>
      </c>
    </row>
    <row r="46" spans="1:6" x14ac:dyDescent="0.2">
      <c r="A46" s="53">
        <v>18050000</v>
      </c>
      <c r="B46" s="54" t="s">
        <v>401</v>
      </c>
      <c r="C46" s="68">
        <f t="shared" si="1"/>
        <v>58635524</v>
      </c>
      <c r="D46" s="69">
        <v>58635524</v>
      </c>
      <c r="E46" s="69">
        <v>0</v>
      </c>
      <c r="F46" s="69">
        <v>0</v>
      </c>
    </row>
    <row r="47" spans="1:6" x14ac:dyDescent="0.2">
      <c r="A47" s="63">
        <v>18050300</v>
      </c>
      <c r="B47" s="59" t="s">
        <v>402</v>
      </c>
      <c r="C47" s="70">
        <f t="shared" si="1"/>
        <v>2959600</v>
      </c>
      <c r="D47" s="71">
        <v>2959600</v>
      </c>
      <c r="E47" s="71">
        <v>0</v>
      </c>
      <c r="F47" s="71">
        <v>0</v>
      </c>
    </row>
    <row r="48" spans="1:6" x14ac:dyDescent="0.2">
      <c r="A48" s="63">
        <v>18050400</v>
      </c>
      <c r="B48" s="59" t="s">
        <v>403</v>
      </c>
      <c r="C48" s="70">
        <f t="shared" si="1"/>
        <v>39756024</v>
      </c>
      <c r="D48" s="71">
        <v>39756024</v>
      </c>
      <c r="E48" s="71">
        <v>0</v>
      </c>
      <c r="F48" s="71">
        <v>0</v>
      </c>
    </row>
    <row r="49" spans="1:6" ht="63.75" x14ac:dyDescent="0.2">
      <c r="A49" s="63">
        <v>18050500</v>
      </c>
      <c r="B49" s="59" t="s">
        <v>404</v>
      </c>
      <c r="C49" s="70">
        <f t="shared" si="1"/>
        <v>15919900</v>
      </c>
      <c r="D49" s="71">
        <v>15919900</v>
      </c>
      <c r="E49" s="71">
        <v>0</v>
      </c>
      <c r="F49" s="71">
        <v>0</v>
      </c>
    </row>
    <row r="50" spans="1:6" x14ac:dyDescent="0.2">
      <c r="A50" s="53">
        <v>19000000</v>
      </c>
      <c r="B50" s="54" t="s">
        <v>405</v>
      </c>
      <c r="C50" s="68">
        <f t="shared" si="1"/>
        <v>205100</v>
      </c>
      <c r="D50" s="69">
        <v>0</v>
      </c>
      <c r="E50" s="69">
        <v>205100</v>
      </c>
      <c r="F50" s="69">
        <v>0</v>
      </c>
    </row>
    <row r="51" spans="1:6" x14ac:dyDescent="0.2">
      <c r="A51" s="53">
        <v>19010000</v>
      </c>
      <c r="B51" s="54" t="s">
        <v>406</v>
      </c>
      <c r="C51" s="68">
        <f t="shared" si="1"/>
        <v>205100</v>
      </c>
      <c r="D51" s="69">
        <v>0</v>
      </c>
      <c r="E51" s="69">
        <v>205100</v>
      </c>
      <c r="F51" s="69">
        <v>0</v>
      </c>
    </row>
    <row r="52" spans="1:6" ht="63.75" x14ac:dyDescent="0.2">
      <c r="A52" s="63">
        <v>19010100</v>
      </c>
      <c r="B52" s="59" t="s">
        <v>407</v>
      </c>
      <c r="C52" s="70">
        <f t="shared" si="1"/>
        <v>73050</v>
      </c>
      <c r="D52" s="71">
        <v>0</v>
      </c>
      <c r="E52" s="71">
        <v>73050</v>
      </c>
      <c r="F52" s="71">
        <v>0</v>
      </c>
    </row>
    <row r="53" spans="1:6" ht="25.5" x14ac:dyDescent="0.2">
      <c r="A53" s="63">
        <v>19010200</v>
      </c>
      <c r="B53" s="59" t="s">
        <v>408</v>
      </c>
      <c r="C53" s="70">
        <f t="shared" si="1"/>
        <v>57000</v>
      </c>
      <c r="D53" s="71">
        <v>0</v>
      </c>
      <c r="E53" s="71">
        <v>57000</v>
      </c>
      <c r="F53" s="71">
        <v>0</v>
      </c>
    </row>
    <row r="54" spans="1:6" ht="51" x14ac:dyDescent="0.2">
      <c r="A54" s="63">
        <v>19010300</v>
      </c>
      <c r="B54" s="59" t="s">
        <v>409</v>
      </c>
      <c r="C54" s="70">
        <f t="shared" si="1"/>
        <v>75050</v>
      </c>
      <c r="D54" s="71">
        <v>0</v>
      </c>
      <c r="E54" s="71">
        <v>75050</v>
      </c>
      <c r="F54" s="71">
        <v>0</v>
      </c>
    </row>
    <row r="55" spans="1:6" x14ac:dyDescent="0.2">
      <c r="A55" s="53">
        <v>20000000</v>
      </c>
      <c r="B55" s="54" t="s">
        <v>410</v>
      </c>
      <c r="C55" s="68">
        <f t="shared" si="1"/>
        <v>4616680</v>
      </c>
      <c r="D55" s="69">
        <v>3775280</v>
      </c>
      <c r="E55" s="69">
        <v>841400</v>
      </c>
      <c r="F55" s="69">
        <v>0</v>
      </c>
    </row>
    <row r="56" spans="1:6" ht="25.5" x14ac:dyDescent="0.2">
      <c r="A56" s="53">
        <v>21000000</v>
      </c>
      <c r="B56" s="54" t="s">
        <v>411</v>
      </c>
      <c r="C56" s="68">
        <f t="shared" si="1"/>
        <v>195870</v>
      </c>
      <c r="D56" s="69">
        <v>195870</v>
      </c>
      <c r="E56" s="69">
        <v>0</v>
      </c>
      <c r="F56" s="69">
        <v>0</v>
      </c>
    </row>
    <row r="57" spans="1:6" ht="89.25" x14ac:dyDescent="0.2">
      <c r="A57" s="53">
        <v>21010000</v>
      </c>
      <c r="B57" s="54" t="s">
        <v>578</v>
      </c>
      <c r="C57" s="68">
        <f t="shared" si="1"/>
        <v>540</v>
      </c>
      <c r="D57" s="69">
        <v>540</v>
      </c>
      <c r="E57" s="69">
        <v>0</v>
      </c>
      <c r="F57" s="69">
        <v>0</v>
      </c>
    </row>
    <row r="58" spans="1:6" ht="51" x14ac:dyDescent="0.2">
      <c r="A58" s="63">
        <v>21010300</v>
      </c>
      <c r="B58" s="59" t="s">
        <v>579</v>
      </c>
      <c r="C58" s="70">
        <f t="shared" si="1"/>
        <v>540</v>
      </c>
      <c r="D58" s="71">
        <v>540</v>
      </c>
      <c r="E58" s="71">
        <v>0</v>
      </c>
      <c r="F58" s="71">
        <v>0</v>
      </c>
    </row>
    <row r="59" spans="1:6" x14ac:dyDescent="0.2">
      <c r="A59" s="53">
        <v>21080000</v>
      </c>
      <c r="B59" s="54" t="s">
        <v>412</v>
      </c>
      <c r="C59" s="68">
        <f t="shared" si="1"/>
        <v>195330</v>
      </c>
      <c r="D59" s="69">
        <v>195330</v>
      </c>
      <c r="E59" s="69">
        <v>0</v>
      </c>
      <c r="F59" s="69">
        <v>0</v>
      </c>
    </row>
    <row r="60" spans="1:6" x14ac:dyDescent="0.2">
      <c r="A60" s="63">
        <v>21081100</v>
      </c>
      <c r="B60" s="59" t="s">
        <v>413</v>
      </c>
      <c r="C60" s="70">
        <f t="shared" si="1"/>
        <v>162950</v>
      </c>
      <c r="D60" s="71">
        <v>162950</v>
      </c>
      <c r="E60" s="71">
        <v>0</v>
      </c>
      <c r="F60" s="71">
        <v>0</v>
      </c>
    </row>
    <row r="61" spans="1:6" ht="89.25" x14ac:dyDescent="0.2">
      <c r="A61" s="63">
        <v>21081500</v>
      </c>
      <c r="B61" s="59" t="s">
        <v>414</v>
      </c>
      <c r="C61" s="70">
        <f t="shared" si="1"/>
        <v>24000</v>
      </c>
      <c r="D61" s="71">
        <v>24000</v>
      </c>
      <c r="E61" s="71">
        <v>0</v>
      </c>
      <c r="F61" s="71">
        <v>0</v>
      </c>
    </row>
    <row r="62" spans="1:6" ht="51" x14ac:dyDescent="0.2">
      <c r="A62" s="63">
        <v>21081700</v>
      </c>
      <c r="B62" s="59" t="s">
        <v>415</v>
      </c>
      <c r="C62" s="70">
        <f t="shared" si="1"/>
        <v>2160</v>
      </c>
      <c r="D62" s="71">
        <v>2160</v>
      </c>
      <c r="E62" s="71">
        <v>0</v>
      </c>
      <c r="F62" s="71">
        <v>0</v>
      </c>
    </row>
    <row r="63" spans="1:6" ht="76.5" x14ac:dyDescent="0.2">
      <c r="A63" s="63">
        <v>21082400</v>
      </c>
      <c r="B63" s="59" t="s">
        <v>416</v>
      </c>
      <c r="C63" s="70">
        <f t="shared" si="1"/>
        <v>6220</v>
      </c>
      <c r="D63" s="71">
        <v>6220</v>
      </c>
      <c r="E63" s="71">
        <v>0</v>
      </c>
      <c r="F63" s="71">
        <v>0</v>
      </c>
    </row>
    <row r="64" spans="1:6" ht="25.5" x14ac:dyDescent="0.2">
      <c r="A64" s="53">
        <v>22000000</v>
      </c>
      <c r="B64" s="54" t="s">
        <v>417</v>
      </c>
      <c r="C64" s="68">
        <f t="shared" si="1"/>
        <v>1932620</v>
      </c>
      <c r="D64" s="69">
        <v>1932620</v>
      </c>
      <c r="E64" s="69">
        <v>0</v>
      </c>
      <c r="F64" s="69">
        <v>0</v>
      </c>
    </row>
    <row r="65" spans="1:6" x14ac:dyDescent="0.2">
      <c r="A65" s="53">
        <v>22010000</v>
      </c>
      <c r="B65" s="54" t="s">
        <v>418</v>
      </c>
      <c r="C65" s="68">
        <f t="shared" si="1"/>
        <v>1456150</v>
      </c>
      <c r="D65" s="69">
        <v>1456150</v>
      </c>
      <c r="E65" s="69">
        <v>0</v>
      </c>
      <c r="F65" s="69">
        <v>0</v>
      </c>
    </row>
    <row r="66" spans="1:6" ht="51" x14ac:dyDescent="0.2">
      <c r="A66" s="63">
        <v>22010300</v>
      </c>
      <c r="B66" s="59" t="s">
        <v>419</v>
      </c>
      <c r="C66" s="70">
        <f t="shared" si="1"/>
        <v>65560</v>
      </c>
      <c r="D66" s="71">
        <v>65560</v>
      </c>
      <c r="E66" s="71">
        <v>0</v>
      </c>
      <c r="F66" s="71">
        <v>0</v>
      </c>
    </row>
    <row r="67" spans="1:6" ht="25.5" x14ac:dyDescent="0.2">
      <c r="A67" s="63">
        <v>22012500</v>
      </c>
      <c r="B67" s="59" t="s">
        <v>420</v>
      </c>
      <c r="C67" s="70">
        <f t="shared" si="1"/>
        <v>930000</v>
      </c>
      <c r="D67" s="71">
        <v>930000</v>
      </c>
      <c r="E67" s="71">
        <v>0</v>
      </c>
      <c r="F67" s="71">
        <v>0</v>
      </c>
    </row>
    <row r="68" spans="1:6" ht="25.5" x14ac:dyDescent="0.2">
      <c r="A68" s="63">
        <v>22012600</v>
      </c>
      <c r="B68" s="59" t="s">
        <v>421</v>
      </c>
      <c r="C68" s="70">
        <f t="shared" si="1"/>
        <v>450000</v>
      </c>
      <c r="D68" s="71">
        <v>450000</v>
      </c>
      <c r="E68" s="71">
        <v>0</v>
      </c>
      <c r="F68" s="71">
        <v>0</v>
      </c>
    </row>
    <row r="69" spans="1:6" ht="114.75" x14ac:dyDescent="0.2">
      <c r="A69" s="63">
        <v>22012900</v>
      </c>
      <c r="B69" s="59" t="s">
        <v>422</v>
      </c>
      <c r="C69" s="70">
        <f t="shared" si="1"/>
        <v>10590</v>
      </c>
      <c r="D69" s="71">
        <v>10590</v>
      </c>
      <c r="E69" s="71">
        <v>0</v>
      </c>
      <c r="F69" s="71">
        <v>0</v>
      </c>
    </row>
    <row r="70" spans="1:6" ht="38.25" x14ac:dyDescent="0.2">
      <c r="A70" s="53">
        <v>22080000</v>
      </c>
      <c r="B70" s="54" t="s">
        <v>423</v>
      </c>
      <c r="C70" s="68">
        <f t="shared" si="1"/>
        <v>379380</v>
      </c>
      <c r="D70" s="69">
        <v>379380</v>
      </c>
      <c r="E70" s="69">
        <v>0</v>
      </c>
      <c r="F70" s="69">
        <v>0</v>
      </c>
    </row>
    <row r="71" spans="1:6" ht="38.25" x14ac:dyDescent="0.2">
      <c r="A71" s="63">
        <v>22080400</v>
      </c>
      <c r="B71" s="59" t="s">
        <v>424</v>
      </c>
      <c r="C71" s="70">
        <f t="shared" si="1"/>
        <v>379380</v>
      </c>
      <c r="D71" s="71">
        <v>379380</v>
      </c>
      <c r="E71" s="71">
        <v>0</v>
      </c>
      <c r="F71" s="71">
        <v>0</v>
      </c>
    </row>
    <row r="72" spans="1:6" x14ac:dyDescent="0.2">
      <c r="A72" s="53">
        <v>22090000</v>
      </c>
      <c r="B72" s="54" t="s">
        <v>425</v>
      </c>
      <c r="C72" s="68">
        <f t="shared" si="1"/>
        <v>97090</v>
      </c>
      <c r="D72" s="69">
        <v>97090</v>
      </c>
      <c r="E72" s="69">
        <v>0</v>
      </c>
      <c r="F72" s="69">
        <v>0</v>
      </c>
    </row>
    <row r="73" spans="1:6" ht="51" x14ac:dyDescent="0.2">
      <c r="A73" s="63">
        <v>22090100</v>
      </c>
      <c r="B73" s="59" t="s">
        <v>426</v>
      </c>
      <c r="C73" s="70">
        <f t="shared" si="1"/>
        <v>97060</v>
      </c>
      <c r="D73" s="71">
        <v>97060</v>
      </c>
      <c r="E73" s="71">
        <v>0</v>
      </c>
      <c r="F73" s="71">
        <v>0</v>
      </c>
    </row>
    <row r="74" spans="1:6" ht="38.25" x14ac:dyDescent="0.2">
      <c r="A74" s="63">
        <v>22090400</v>
      </c>
      <c r="B74" s="59" t="s">
        <v>427</v>
      </c>
      <c r="C74" s="70">
        <f t="shared" si="1"/>
        <v>30</v>
      </c>
      <c r="D74" s="71">
        <v>30</v>
      </c>
      <c r="E74" s="71">
        <v>0</v>
      </c>
      <c r="F74" s="71">
        <v>0</v>
      </c>
    </row>
    <row r="75" spans="1:6" x14ac:dyDescent="0.2">
      <c r="A75" s="53">
        <v>24000000</v>
      </c>
      <c r="B75" s="54" t="s">
        <v>428</v>
      </c>
      <c r="C75" s="68">
        <f t="shared" si="1"/>
        <v>1767290</v>
      </c>
      <c r="D75" s="69">
        <v>1646790</v>
      </c>
      <c r="E75" s="69">
        <v>120500</v>
      </c>
      <c r="F75" s="69">
        <v>0</v>
      </c>
    </row>
    <row r="76" spans="1:6" x14ac:dyDescent="0.2">
      <c r="A76" s="53">
        <v>24060000</v>
      </c>
      <c r="B76" s="54" t="s">
        <v>412</v>
      </c>
      <c r="C76" s="68">
        <f t="shared" ref="C76:C107" si="2">D76+E76</f>
        <v>1767290</v>
      </c>
      <c r="D76" s="69">
        <v>1646790</v>
      </c>
      <c r="E76" s="69">
        <v>120500</v>
      </c>
      <c r="F76" s="69">
        <v>0</v>
      </c>
    </row>
    <row r="77" spans="1:6" x14ac:dyDescent="0.2">
      <c r="A77" s="63">
        <v>24060300</v>
      </c>
      <c r="B77" s="59" t="s">
        <v>412</v>
      </c>
      <c r="C77" s="70">
        <f t="shared" si="2"/>
        <v>1646790</v>
      </c>
      <c r="D77" s="71">
        <v>1646790</v>
      </c>
      <c r="E77" s="71">
        <v>0</v>
      </c>
      <c r="F77" s="71">
        <v>0</v>
      </c>
    </row>
    <row r="78" spans="1:6" ht="51" x14ac:dyDescent="0.2">
      <c r="A78" s="63">
        <v>24062100</v>
      </c>
      <c r="B78" s="59" t="s">
        <v>429</v>
      </c>
      <c r="C78" s="70">
        <f t="shared" si="2"/>
        <v>120500</v>
      </c>
      <c r="D78" s="71">
        <v>0</v>
      </c>
      <c r="E78" s="71">
        <v>120500</v>
      </c>
      <c r="F78" s="71">
        <v>0</v>
      </c>
    </row>
    <row r="79" spans="1:6" x14ac:dyDescent="0.2">
      <c r="A79" s="53">
        <v>25000000</v>
      </c>
      <c r="B79" s="54" t="s">
        <v>430</v>
      </c>
      <c r="C79" s="68">
        <f t="shared" si="2"/>
        <v>720900</v>
      </c>
      <c r="D79" s="69">
        <v>0</v>
      </c>
      <c r="E79" s="69">
        <v>720900</v>
      </c>
      <c r="F79" s="69">
        <v>0</v>
      </c>
    </row>
    <row r="80" spans="1:6" ht="38.25" x14ac:dyDescent="0.2">
      <c r="A80" s="53">
        <v>25010000</v>
      </c>
      <c r="B80" s="54" t="s">
        <v>431</v>
      </c>
      <c r="C80" s="68">
        <f t="shared" si="2"/>
        <v>720900</v>
      </c>
      <c r="D80" s="69">
        <v>0</v>
      </c>
      <c r="E80" s="69">
        <v>720900</v>
      </c>
      <c r="F80" s="69">
        <v>0</v>
      </c>
    </row>
    <row r="81" spans="1:6" ht="25.5" x14ac:dyDescent="0.2">
      <c r="A81" s="63">
        <v>25010100</v>
      </c>
      <c r="B81" s="59" t="s">
        <v>432</v>
      </c>
      <c r="C81" s="70">
        <f t="shared" si="2"/>
        <v>720900</v>
      </c>
      <c r="D81" s="71">
        <v>0</v>
      </c>
      <c r="E81" s="71">
        <v>720900</v>
      </c>
      <c r="F81" s="71">
        <v>0</v>
      </c>
    </row>
    <row r="82" spans="1:6" x14ac:dyDescent="0.2">
      <c r="A82" s="53">
        <v>30000000</v>
      </c>
      <c r="B82" s="54" t="s">
        <v>433</v>
      </c>
      <c r="C82" s="68">
        <f t="shared" si="2"/>
        <v>759180</v>
      </c>
      <c r="D82" s="69">
        <v>271830</v>
      </c>
      <c r="E82" s="69">
        <v>487350</v>
      </c>
      <c r="F82" s="69">
        <v>487350</v>
      </c>
    </row>
    <row r="83" spans="1:6" x14ac:dyDescent="0.2">
      <c r="A83" s="53">
        <v>31000000</v>
      </c>
      <c r="B83" s="54" t="s">
        <v>434</v>
      </c>
      <c r="C83" s="68">
        <f t="shared" si="2"/>
        <v>347570</v>
      </c>
      <c r="D83" s="69">
        <v>271830</v>
      </c>
      <c r="E83" s="69">
        <v>75740</v>
      </c>
      <c r="F83" s="69">
        <v>75740</v>
      </c>
    </row>
    <row r="84" spans="1:6" ht="76.5" x14ac:dyDescent="0.2">
      <c r="A84" s="53">
        <v>31010000</v>
      </c>
      <c r="B84" s="54" t="s">
        <v>435</v>
      </c>
      <c r="C84" s="68">
        <f t="shared" si="2"/>
        <v>271830</v>
      </c>
      <c r="D84" s="69">
        <v>271830</v>
      </c>
      <c r="E84" s="69">
        <v>0</v>
      </c>
      <c r="F84" s="69">
        <v>0</v>
      </c>
    </row>
    <row r="85" spans="1:6" ht="76.5" x14ac:dyDescent="0.2">
      <c r="A85" s="63">
        <v>31010200</v>
      </c>
      <c r="B85" s="59" t="s">
        <v>436</v>
      </c>
      <c r="C85" s="70">
        <f t="shared" si="2"/>
        <v>271830</v>
      </c>
      <c r="D85" s="71">
        <v>271830</v>
      </c>
      <c r="E85" s="71">
        <v>0</v>
      </c>
      <c r="F85" s="71">
        <v>0</v>
      </c>
    </row>
    <row r="86" spans="1:6" ht="38.25" x14ac:dyDescent="0.2">
      <c r="A86" s="63">
        <v>31030000</v>
      </c>
      <c r="B86" s="59" t="s">
        <v>437</v>
      </c>
      <c r="C86" s="70">
        <f t="shared" si="2"/>
        <v>75740</v>
      </c>
      <c r="D86" s="71">
        <v>0</v>
      </c>
      <c r="E86" s="71">
        <v>75740</v>
      </c>
      <c r="F86" s="71">
        <v>75740</v>
      </c>
    </row>
    <row r="87" spans="1:6" ht="25.5" x14ac:dyDescent="0.2">
      <c r="A87" s="53">
        <v>33000000</v>
      </c>
      <c r="B87" s="54" t="s">
        <v>438</v>
      </c>
      <c r="C87" s="68">
        <f t="shared" si="2"/>
        <v>411610</v>
      </c>
      <c r="D87" s="69">
        <v>0</v>
      </c>
      <c r="E87" s="69">
        <v>411610</v>
      </c>
      <c r="F87" s="69">
        <v>411610</v>
      </c>
    </row>
    <row r="88" spans="1:6" x14ac:dyDescent="0.2">
      <c r="A88" s="53">
        <v>33010000</v>
      </c>
      <c r="B88" s="54" t="s">
        <v>439</v>
      </c>
      <c r="C88" s="68">
        <f t="shared" si="2"/>
        <v>411610</v>
      </c>
      <c r="D88" s="69">
        <v>0</v>
      </c>
      <c r="E88" s="69">
        <v>411610</v>
      </c>
      <c r="F88" s="69">
        <v>411610</v>
      </c>
    </row>
    <row r="89" spans="1:6" ht="76.5" x14ac:dyDescent="0.2">
      <c r="A89" s="63">
        <v>33010100</v>
      </c>
      <c r="B89" s="59" t="s">
        <v>440</v>
      </c>
      <c r="C89" s="70">
        <f t="shared" si="2"/>
        <v>411610</v>
      </c>
      <c r="D89" s="71">
        <v>0</v>
      </c>
      <c r="E89" s="71">
        <v>411610</v>
      </c>
      <c r="F89" s="71">
        <v>411610</v>
      </c>
    </row>
    <row r="90" spans="1:6" ht="25.5" x14ac:dyDescent="0.2">
      <c r="A90" s="72"/>
      <c r="B90" s="73" t="s">
        <v>441</v>
      </c>
      <c r="C90" s="68">
        <f t="shared" si="2"/>
        <v>319416960</v>
      </c>
      <c r="D90" s="68">
        <v>317883110</v>
      </c>
      <c r="E90" s="68">
        <v>1533850</v>
      </c>
      <c r="F90" s="68">
        <v>487350</v>
      </c>
    </row>
    <row r="91" spans="1:6" x14ac:dyDescent="0.2">
      <c r="A91" s="53">
        <v>40000000</v>
      </c>
      <c r="B91" s="54" t="s">
        <v>442</v>
      </c>
      <c r="C91" s="68">
        <f t="shared" si="2"/>
        <v>144784212</v>
      </c>
      <c r="D91" s="69">
        <v>140647912</v>
      </c>
      <c r="E91" s="69">
        <v>4136300</v>
      </c>
      <c r="F91" s="69">
        <v>65000</v>
      </c>
    </row>
    <row r="92" spans="1:6" x14ac:dyDescent="0.2">
      <c r="A92" s="53">
        <v>41000000</v>
      </c>
      <c r="B92" s="54" t="s">
        <v>443</v>
      </c>
      <c r="C92" s="68">
        <f t="shared" si="2"/>
        <v>144784212</v>
      </c>
      <c r="D92" s="69">
        <v>140647912</v>
      </c>
      <c r="E92" s="69">
        <v>4136300</v>
      </c>
      <c r="F92" s="69">
        <v>65000</v>
      </c>
    </row>
    <row r="93" spans="1:6" ht="25.5" x14ac:dyDescent="0.2">
      <c r="A93" s="53">
        <v>41020000</v>
      </c>
      <c r="B93" s="54" t="s">
        <v>444</v>
      </c>
      <c r="C93" s="68">
        <f t="shared" si="2"/>
        <v>18554500</v>
      </c>
      <c r="D93" s="69">
        <v>18554500</v>
      </c>
      <c r="E93" s="69">
        <v>0</v>
      </c>
      <c r="F93" s="69">
        <v>0</v>
      </c>
    </row>
    <row r="94" spans="1:6" x14ac:dyDescent="0.2">
      <c r="A94" s="63">
        <v>41020100</v>
      </c>
      <c r="B94" s="59" t="s">
        <v>11</v>
      </c>
      <c r="C94" s="70">
        <f t="shared" si="2"/>
        <v>18554500</v>
      </c>
      <c r="D94" s="71">
        <v>18554500</v>
      </c>
      <c r="E94" s="71">
        <v>0</v>
      </c>
      <c r="F94" s="71">
        <v>0</v>
      </c>
    </row>
    <row r="95" spans="1:6" ht="25.5" x14ac:dyDescent="0.2">
      <c r="A95" s="53">
        <v>41030000</v>
      </c>
      <c r="B95" s="54" t="s">
        <v>445</v>
      </c>
      <c r="C95" s="68">
        <f t="shared" si="2"/>
        <v>121779400</v>
      </c>
      <c r="D95" s="69">
        <v>117708100</v>
      </c>
      <c r="E95" s="69">
        <v>4071300</v>
      </c>
      <c r="F95" s="69">
        <v>0</v>
      </c>
    </row>
    <row r="96" spans="1:6" ht="38.25" x14ac:dyDescent="0.2">
      <c r="A96" s="63">
        <v>41031100</v>
      </c>
      <c r="B96" s="59" t="s">
        <v>544</v>
      </c>
      <c r="C96" s="70">
        <f t="shared" si="2"/>
        <v>8188300</v>
      </c>
      <c r="D96" s="71">
        <v>8188300</v>
      </c>
      <c r="E96" s="71">
        <v>0</v>
      </c>
      <c r="F96" s="71">
        <v>0</v>
      </c>
    </row>
    <row r="97" spans="1:6" ht="25.5" x14ac:dyDescent="0.2">
      <c r="A97" s="63">
        <v>41033900</v>
      </c>
      <c r="B97" s="59" t="s">
        <v>446</v>
      </c>
      <c r="C97" s="70">
        <f t="shared" si="2"/>
        <v>99478800</v>
      </c>
      <c r="D97" s="71">
        <v>96708400</v>
      </c>
      <c r="E97" s="71">
        <v>2770400</v>
      </c>
      <c r="F97" s="71">
        <v>0</v>
      </c>
    </row>
    <row r="98" spans="1:6" ht="38.25" x14ac:dyDescent="0.2">
      <c r="A98" s="63">
        <v>41035400</v>
      </c>
      <c r="B98" s="59" t="s">
        <v>15</v>
      </c>
      <c r="C98" s="70">
        <f t="shared" si="2"/>
        <v>382300</v>
      </c>
      <c r="D98" s="71">
        <v>218500</v>
      </c>
      <c r="E98" s="71">
        <v>163800</v>
      </c>
      <c r="F98" s="71">
        <v>0</v>
      </c>
    </row>
    <row r="99" spans="1:6" ht="63.75" x14ac:dyDescent="0.2">
      <c r="A99" s="63">
        <v>41036000</v>
      </c>
      <c r="B99" s="59" t="s">
        <v>16</v>
      </c>
      <c r="C99" s="70">
        <f t="shared" si="2"/>
        <v>1690600</v>
      </c>
      <c r="D99" s="71">
        <v>1690600</v>
      </c>
      <c r="E99" s="71">
        <v>0</v>
      </c>
      <c r="F99" s="71">
        <v>0</v>
      </c>
    </row>
    <row r="100" spans="1:6" ht="51" x14ac:dyDescent="0.2">
      <c r="A100" s="63">
        <v>41036300</v>
      </c>
      <c r="B100" s="59" t="s">
        <v>17</v>
      </c>
      <c r="C100" s="70">
        <f t="shared" si="2"/>
        <v>10902300</v>
      </c>
      <c r="D100" s="71">
        <v>10902300</v>
      </c>
      <c r="E100" s="71">
        <v>0</v>
      </c>
      <c r="F100" s="71">
        <v>0</v>
      </c>
    </row>
    <row r="101" spans="1:6" ht="63.75" x14ac:dyDescent="0.2">
      <c r="A101" s="63">
        <v>41037400</v>
      </c>
      <c r="B101" s="59" t="s">
        <v>447</v>
      </c>
      <c r="C101" s="70">
        <f t="shared" si="2"/>
        <v>1137100</v>
      </c>
      <c r="D101" s="71">
        <v>0</v>
      </c>
      <c r="E101" s="71">
        <v>1137100</v>
      </c>
      <c r="F101" s="71">
        <v>0</v>
      </c>
    </row>
    <row r="102" spans="1:6" ht="25.5" x14ac:dyDescent="0.2">
      <c r="A102" s="53">
        <v>41050000</v>
      </c>
      <c r="B102" s="54" t="s">
        <v>448</v>
      </c>
      <c r="C102" s="68">
        <f t="shared" si="2"/>
        <v>4450312</v>
      </c>
      <c r="D102" s="69">
        <v>4385312</v>
      </c>
      <c r="E102" s="69">
        <v>65000</v>
      </c>
      <c r="F102" s="69">
        <v>65000</v>
      </c>
    </row>
    <row r="103" spans="1:6" ht="38.25" x14ac:dyDescent="0.2">
      <c r="A103" s="63">
        <v>41051000</v>
      </c>
      <c r="B103" s="59" t="s">
        <v>18</v>
      </c>
      <c r="C103" s="70">
        <f t="shared" si="2"/>
        <v>1062839</v>
      </c>
      <c r="D103" s="71">
        <v>1062839</v>
      </c>
      <c r="E103" s="71">
        <v>0</v>
      </c>
      <c r="F103" s="71">
        <v>0</v>
      </c>
    </row>
    <row r="104" spans="1:6" x14ac:dyDescent="0.2">
      <c r="A104" s="63">
        <v>41053900</v>
      </c>
      <c r="B104" s="59" t="s">
        <v>21</v>
      </c>
      <c r="C104" s="70">
        <f t="shared" si="2"/>
        <v>3194341</v>
      </c>
      <c r="D104" s="71">
        <v>3129341</v>
      </c>
      <c r="E104" s="71">
        <v>65000</v>
      </c>
      <c r="F104" s="71">
        <v>65000</v>
      </c>
    </row>
    <row r="105" spans="1:6" ht="63.75" x14ac:dyDescent="0.2">
      <c r="A105" s="63">
        <v>41057700</v>
      </c>
      <c r="B105" s="59" t="s">
        <v>449</v>
      </c>
      <c r="C105" s="70">
        <f t="shared" si="2"/>
        <v>70272</v>
      </c>
      <c r="D105" s="71">
        <v>70272</v>
      </c>
      <c r="E105" s="71">
        <v>0</v>
      </c>
      <c r="F105" s="71">
        <v>0</v>
      </c>
    </row>
    <row r="106" spans="1:6" ht="89.25" x14ac:dyDescent="0.2">
      <c r="A106" s="63">
        <v>41059300</v>
      </c>
      <c r="B106" s="59" t="s">
        <v>25</v>
      </c>
      <c r="C106" s="70">
        <f t="shared" si="2"/>
        <v>122860</v>
      </c>
      <c r="D106" s="71">
        <v>122860</v>
      </c>
      <c r="E106" s="71">
        <v>0</v>
      </c>
      <c r="F106" s="71">
        <v>0</v>
      </c>
    </row>
    <row r="107" spans="1:6" x14ac:dyDescent="0.2">
      <c r="A107" s="74" t="s">
        <v>28</v>
      </c>
      <c r="B107" s="73" t="s">
        <v>450</v>
      </c>
      <c r="C107" s="68">
        <f t="shared" si="2"/>
        <v>464201172</v>
      </c>
      <c r="D107" s="68">
        <v>458531022</v>
      </c>
      <c r="E107" s="68">
        <v>5670150</v>
      </c>
      <c r="F107" s="68">
        <v>552350</v>
      </c>
    </row>
    <row r="110" spans="1:6" x14ac:dyDescent="0.2">
      <c r="B110" s="114" t="s">
        <v>580</v>
      </c>
      <c r="E110" s="114" t="s">
        <v>581</v>
      </c>
    </row>
  </sheetData>
  <mergeCells count="9">
    <mergeCell ref="D2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BreakPreview" zoomScaleNormal="100" zoomScaleSheetLayoutView="100" workbookViewId="0">
      <selection activeCell="B8" sqref="B8:B1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5" width="15.7109375" customWidth="1"/>
    <col min="6" max="6" width="17.5703125" customWidth="1"/>
    <col min="7" max="7" width="10.85546875" bestFit="1" customWidth="1"/>
    <col min="8" max="8" width="12.85546875" bestFit="1" customWidth="1"/>
  </cols>
  <sheetData>
    <row r="1" spans="1:8" x14ac:dyDescent="0.2">
      <c r="D1" t="s">
        <v>344</v>
      </c>
    </row>
    <row r="2" spans="1:8" ht="12.75" customHeight="1" x14ac:dyDescent="0.2">
      <c r="D2" s="133" t="s">
        <v>586</v>
      </c>
      <c r="E2" s="133"/>
      <c r="F2" s="133"/>
      <c r="G2" s="52"/>
    </row>
    <row r="3" spans="1:8" x14ac:dyDescent="0.2">
      <c r="D3" s="133"/>
      <c r="E3" s="133"/>
      <c r="F3" s="133"/>
      <c r="G3" s="52"/>
    </row>
    <row r="4" spans="1:8" ht="38.25" customHeight="1" x14ac:dyDescent="0.2">
      <c r="D4" s="133"/>
      <c r="E4" s="133"/>
      <c r="F4" s="133"/>
      <c r="G4" s="52"/>
    </row>
    <row r="5" spans="1:8" ht="24.75" customHeight="1" x14ac:dyDescent="0.2">
      <c r="A5" s="143" t="s">
        <v>345</v>
      </c>
      <c r="B5" s="135"/>
      <c r="C5" s="135"/>
      <c r="D5" s="135"/>
      <c r="E5" s="135"/>
      <c r="F5" s="135"/>
    </row>
    <row r="6" spans="1:8" ht="13.9" customHeight="1" x14ac:dyDescent="0.2">
      <c r="A6" s="128" t="s">
        <v>2</v>
      </c>
    </row>
    <row r="7" spans="1:8" x14ac:dyDescent="0.2">
      <c r="A7" t="s">
        <v>3</v>
      </c>
      <c r="F7" s="127" t="s">
        <v>5</v>
      </c>
    </row>
    <row r="8" spans="1:8" ht="12.75" customHeight="1" x14ac:dyDescent="0.2">
      <c r="A8" s="144" t="s">
        <v>346</v>
      </c>
      <c r="B8" s="144" t="s">
        <v>347</v>
      </c>
      <c r="C8" s="147" t="s">
        <v>8</v>
      </c>
      <c r="D8" s="144" t="s">
        <v>81</v>
      </c>
      <c r="E8" s="150" t="s">
        <v>82</v>
      </c>
      <c r="F8" s="151"/>
    </row>
    <row r="9" spans="1:8" ht="12.75" customHeight="1" x14ac:dyDescent="0.2">
      <c r="A9" s="145"/>
      <c r="B9" s="145"/>
      <c r="C9" s="148"/>
      <c r="D9" s="145"/>
      <c r="E9" s="144" t="s">
        <v>84</v>
      </c>
      <c r="F9" s="144" t="s">
        <v>88</v>
      </c>
    </row>
    <row r="10" spans="1:8" x14ac:dyDescent="0.2">
      <c r="A10" s="146"/>
      <c r="B10" s="146"/>
      <c r="C10" s="149"/>
      <c r="D10" s="146"/>
      <c r="E10" s="146"/>
      <c r="F10" s="146"/>
    </row>
    <row r="11" spans="1:8" ht="13.9" customHeight="1" x14ac:dyDescent="0.2">
      <c r="A11" s="121">
        <v>1</v>
      </c>
      <c r="B11" s="121">
        <v>2</v>
      </c>
      <c r="C11" s="122">
        <v>3</v>
      </c>
      <c r="D11" s="121">
        <v>4</v>
      </c>
      <c r="E11" s="121">
        <v>5</v>
      </c>
      <c r="F11" s="121">
        <v>6</v>
      </c>
    </row>
    <row r="12" spans="1:8" x14ac:dyDescent="0.2">
      <c r="A12" s="139" t="s">
        <v>348</v>
      </c>
      <c r="B12" s="140"/>
      <c r="C12" s="140"/>
      <c r="D12" s="140"/>
      <c r="E12" s="140"/>
      <c r="F12" s="141"/>
    </row>
    <row r="13" spans="1:8" x14ac:dyDescent="0.2">
      <c r="A13" s="53" t="s">
        <v>349</v>
      </c>
      <c r="B13" s="54" t="s">
        <v>350</v>
      </c>
      <c r="C13" s="55">
        <f>D13+E13</f>
        <v>70648334</v>
      </c>
      <c r="D13" s="56">
        <f>D14</f>
        <v>27602694.5</v>
      </c>
      <c r="E13" s="56">
        <f>E14</f>
        <v>43045639.5</v>
      </c>
      <c r="F13" s="56">
        <f t="shared" ref="F13" si="0">F14</f>
        <v>26093721.5</v>
      </c>
      <c r="G13" s="57"/>
      <c r="H13" s="57"/>
    </row>
    <row r="14" spans="1:8" ht="25.5" x14ac:dyDescent="0.2">
      <c r="A14" s="53" t="s">
        <v>351</v>
      </c>
      <c r="B14" s="54" t="s">
        <v>352</v>
      </c>
      <c r="C14" s="55">
        <f>D14+E14</f>
        <v>70648334</v>
      </c>
      <c r="D14" s="56">
        <f>D19+D15-D16+D18</f>
        <v>27602694.5</v>
      </c>
      <c r="E14" s="56">
        <f>E19+E15-E16+E18</f>
        <v>43045639.5</v>
      </c>
      <c r="F14" s="56">
        <f>F19+F15-F16+F18</f>
        <v>26093721.5</v>
      </c>
    </row>
    <row r="15" spans="1:8" ht="15" x14ac:dyDescent="0.2">
      <c r="A15" s="58">
        <v>208100</v>
      </c>
      <c r="B15" s="59" t="s">
        <v>353</v>
      </c>
      <c r="C15" s="60">
        <f>D15+E15</f>
        <v>71414116.960000008</v>
      </c>
      <c r="D15" s="61">
        <v>53200592.32</v>
      </c>
      <c r="E15" s="61">
        <v>18213524.640000001</v>
      </c>
      <c r="F15" s="61">
        <v>1261598.51</v>
      </c>
      <c r="G15" s="57"/>
    </row>
    <row r="16" spans="1:8" ht="15" x14ac:dyDescent="0.2">
      <c r="A16" s="58">
        <v>208200</v>
      </c>
      <c r="B16" s="59" t="s">
        <v>354</v>
      </c>
      <c r="C16" s="60">
        <f>D16+E16</f>
        <v>250038.03000000061</v>
      </c>
      <c r="D16" s="61">
        <v>250029.3900000006</v>
      </c>
      <c r="E16" s="61">
        <v>8.64</v>
      </c>
      <c r="F16" s="61">
        <v>0.51000000000931323</v>
      </c>
      <c r="G16" s="57"/>
    </row>
    <row r="17" spans="1:8" x14ac:dyDescent="0.2">
      <c r="A17" s="58">
        <v>208300</v>
      </c>
      <c r="B17" s="59" t="s">
        <v>355</v>
      </c>
      <c r="C17" s="60">
        <v>0</v>
      </c>
      <c r="D17" s="62">
        <v>0</v>
      </c>
      <c r="E17" s="62">
        <v>0</v>
      </c>
      <c r="F17" s="62">
        <v>0</v>
      </c>
      <c r="G17" s="57"/>
    </row>
    <row r="18" spans="1:8" x14ac:dyDescent="0.2">
      <c r="A18" s="58">
        <v>208340</v>
      </c>
      <c r="B18" s="59" t="s">
        <v>355</v>
      </c>
      <c r="C18" s="60">
        <f>D18+E18</f>
        <v>-515744.93</v>
      </c>
      <c r="D18" s="62">
        <v>-515744.93</v>
      </c>
      <c r="E18" s="62">
        <v>0</v>
      </c>
      <c r="F18" s="62">
        <v>0</v>
      </c>
    </row>
    <row r="19" spans="1:8" ht="38.25" x14ac:dyDescent="0.2">
      <c r="A19" s="63" t="s">
        <v>356</v>
      </c>
      <c r="B19" s="59" t="s">
        <v>357</v>
      </c>
      <c r="C19" s="60">
        <v>0</v>
      </c>
      <c r="D19" s="71">
        <v>-24832123.5</v>
      </c>
      <c r="E19" s="71">
        <v>24832123.5</v>
      </c>
      <c r="F19" s="61">
        <f>E19</f>
        <v>24832123.5</v>
      </c>
      <c r="G19" s="57"/>
      <c r="H19" s="64"/>
    </row>
    <row r="20" spans="1:8" x14ac:dyDescent="0.2">
      <c r="A20" s="65" t="s">
        <v>28</v>
      </c>
      <c r="B20" s="66" t="s">
        <v>358</v>
      </c>
      <c r="C20" s="67">
        <f>D20+E20</f>
        <v>70648334</v>
      </c>
      <c r="D20" s="67">
        <f>D13</f>
        <v>27602694.5</v>
      </c>
      <c r="E20" s="67">
        <f>E13</f>
        <v>43045639.5</v>
      </c>
      <c r="F20" s="67">
        <f>F13</f>
        <v>26093721.5</v>
      </c>
      <c r="H20" s="57"/>
    </row>
    <row r="21" spans="1:8" x14ac:dyDescent="0.2">
      <c r="A21" s="139" t="s">
        <v>359</v>
      </c>
      <c r="B21" s="140"/>
      <c r="C21" s="140"/>
      <c r="D21" s="140"/>
      <c r="E21" s="140"/>
      <c r="F21" s="141"/>
      <c r="H21" s="57"/>
    </row>
    <row r="22" spans="1:8" x14ac:dyDescent="0.2">
      <c r="A22" s="53" t="s">
        <v>360</v>
      </c>
      <c r="B22" s="54" t="s">
        <v>361</v>
      </c>
      <c r="C22" s="55">
        <f>D22+E22</f>
        <v>70648334</v>
      </c>
      <c r="D22" s="56">
        <f t="shared" ref="D22:F26" si="1">D13</f>
        <v>27602694.5</v>
      </c>
      <c r="E22" s="56">
        <f t="shared" si="1"/>
        <v>43045639.5</v>
      </c>
      <c r="F22" s="56">
        <f t="shared" si="1"/>
        <v>26093721.5</v>
      </c>
    </row>
    <row r="23" spans="1:8" x14ac:dyDescent="0.2">
      <c r="A23" s="53" t="s">
        <v>362</v>
      </c>
      <c r="B23" s="54" t="s">
        <v>363</v>
      </c>
      <c r="C23" s="55">
        <f>D23+E23</f>
        <v>70648334</v>
      </c>
      <c r="D23" s="56">
        <f t="shared" si="1"/>
        <v>27602694.5</v>
      </c>
      <c r="E23" s="56">
        <f t="shared" si="1"/>
        <v>43045639.5</v>
      </c>
      <c r="F23" s="56">
        <f t="shared" si="1"/>
        <v>26093721.5</v>
      </c>
    </row>
    <row r="24" spans="1:8" x14ac:dyDescent="0.2">
      <c r="A24" s="58">
        <v>602100</v>
      </c>
      <c r="B24" s="59" t="s">
        <v>353</v>
      </c>
      <c r="C24" s="55">
        <f>C15</f>
        <v>71414116.960000008</v>
      </c>
      <c r="D24" s="62">
        <f t="shared" si="1"/>
        <v>53200592.32</v>
      </c>
      <c r="E24" s="62">
        <f t="shared" si="1"/>
        <v>18213524.640000001</v>
      </c>
      <c r="F24" s="62">
        <f t="shared" si="1"/>
        <v>1261598.51</v>
      </c>
    </row>
    <row r="25" spans="1:8" x14ac:dyDescent="0.2">
      <c r="A25" s="58">
        <v>602200</v>
      </c>
      <c r="B25" s="59" t="s">
        <v>354</v>
      </c>
      <c r="C25" s="55">
        <f>C16</f>
        <v>250038.03000000061</v>
      </c>
      <c r="D25" s="62">
        <f t="shared" si="1"/>
        <v>250029.3900000006</v>
      </c>
      <c r="E25" s="62">
        <f t="shared" si="1"/>
        <v>8.64</v>
      </c>
      <c r="F25" s="62">
        <f t="shared" si="1"/>
        <v>0.51000000000931323</v>
      </c>
    </row>
    <row r="26" spans="1:8" x14ac:dyDescent="0.2">
      <c r="A26" s="58">
        <v>602300</v>
      </c>
      <c r="B26" s="59" t="s">
        <v>355</v>
      </c>
      <c r="C26" s="60">
        <v>0</v>
      </c>
      <c r="D26" s="62">
        <f t="shared" si="1"/>
        <v>0</v>
      </c>
      <c r="E26" s="62">
        <f t="shared" si="1"/>
        <v>0</v>
      </c>
      <c r="F26" s="62">
        <f t="shared" si="1"/>
        <v>0</v>
      </c>
    </row>
    <row r="27" spans="1:8" x14ac:dyDescent="0.2">
      <c r="A27" s="58">
        <v>602304</v>
      </c>
      <c r="B27" s="59" t="s">
        <v>355</v>
      </c>
      <c r="C27" s="55">
        <f>D27+E27</f>
        <v>-515744.93</v>
      </c>
      <c r="D27" s="62">
        <f>D18</f>
        <v>-515744.93</v>
      </c>
      <c r="E27" s="62">
        <v>0</v>
      </c>
      <c r="F27" s="62">
        <v>0</v>
      </c>
    </row>
    <row r="28" spans="1:8" ht="38.25" x14ac:dyDescent="0.2">
      <c r="A28" s="63" t="s">
        <v>364</v>
      </c>
      <c r="B28" s="59" t="s">
        <v>357</v>
      </c>
      <c r="C28" s="60">
        <v>0</v>
      </c>
      <c r="D28" s="62">
        <f t="shared" ref="D28" si="2">D19</f>
        <v>-24832123.5</v>
      </c>
      <c r="E28" s="62">
        <f>E19</f>
        <v>24832123.5</v>
      </c>
      <c r="F28" s="62">
        <f>F19</f>
        <v>24832123.5</v>
      </c>
    </row>
    <row r="29" spans="1:8" x14ac:dyDescent="0.2">
      <c r="A29" s="65" t="s">
        <v>28</v>
      </c>
      <c r="B29" s="66" t="s">
        <v>358</v>
      </c>
      <c r="C29" s="67">
        <f>D29+E29</f>
        <v>70648334</v>
      </c>
      <c r="D29" s="67">
        <f>D22</f>
        <v>27602694.5</v>
      </c>
      <c r="E29" s="67">
        <f t="shared" ref="E29" si="3">E22</f>
        <v>43045639.5</v>
      </c>
      <c r="F29" s="67">
        <f>F22</f>
        <v>26093721.5</v>
      </c>
    </row>
    <row r="31" spans="1:8" x14ac:dyDescent="0.2">
      <c r="A31" s="142" t="s">
        <v>365</v>
      </c>
      <c r="B31" s="142"/>
      <c r="C31" s="142"/>
      <c r="D31" s="142"/>
      <c r="E31" s="142"/>
      <c r="F31" s="142"/>
    </row>
  </sheetData>
  <mergeCells count="12">
    <mergeCell ref="A21:F21"/>
    <mergeCell ref="A31:F31"/>
    <mergeCell ref="A12:F12"/>
    <mergeCell ref="D2:F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view="pageBreakPreview" zoomScale="60" zoomScaleNormal="100" workbookViewId="0">
      <selection sqref="A1:XFD1048576"/>
    </sheetView>
  </sheetViews>
  <sheetFormatPr defaultRowHeight="12.75" x14ac:dyDescent="0.2"/>
  <cols>
    <col min="1" max="3" width="12" customWidth="1"/>
    <col min="4" max="4" width="40.7109375" customWidth="1"/>
    <col min="5" max="5" width="16.28515625" customWidth="1"/>
    <col min="6" max="6" width="15.28515625" customWidth="1"/>
    <col min="7" max="7" width="16.28515625" customWidth="1"/>
    <col min="8" max="8" width="14.5703125" customWidth="1"/>
    <col min="9" max="14" width="13.7109375" customWidth="1"/>
    <col min="15" max="15" width="13.85546875" customWidth="1"/>
    <col min="16" max="16" width="17" customWidth="1"/>
    <col min="21" max="21" width="12.42578125" bestFit="1" customWidth="1"/>
  </cols>
  <sheetData>
    <row r="1" spans="1:16" x14ac:dyDescent="0.2">
      <c r="M1" t="s">
        <v>73</v>
      </c>
    </row>
    <row r="2" spans="1:16" ht="12.75" customHeight="1" x14ac:dyDescent="0.2">
      <c r="M2" s="133" t="s">
        <v>587</v>
      </c>
      <c r="N2" s="133"/>
      <c r="O2" s="133"/>
      <c r="P2" s="133"/>
    </row>
    <row r="3" spans="1:16" ht="12.75" customHeight="1" x14ac:dyDescent="0.2">
      <c r="M3" s="133"/>
      <c r="N3" s="133"/>
      <c r="O3" s="133"/>
      <c r="P3" s="133"/>
    </row>
    <row r="4" spans="1:16" ht="49.5" customHeight="1" x14ac:dyDescent="0.2">
      <c r="M4" s="133"/>
      <c r="N4" s="133"/>
      <c r="O4" s="133"/>
      <c r="P4" s="133"/>
    </row>
    <row r="5" spans="1:16" x14ac:dyDescent="0.2">
      <c r="A5" s="143" t="s">
        <v>74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 x14ac:dyDescent="0.2">
      <c r="A6" s="143" t="s">
        <v>75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6" x14ac:dyDescent="0.2">
      <c r="A7" s="37" t="s">
        <v>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1:16" x14ac:dyDescent="0.2">
      <c r="A8" s="38" t="s">
        <v>3</v>
      </c>
      <c r="P8" s="127" t="s">
        <v>76</v>
      </c>
    </row>
    <row r="9" spans="1:16" ht="12.75" customHeight="1" x14ac:dyDescent="0.2">
      <c r="A9" s="152" t="s">
        <v>77</v>
      </c>
      <c r="B9" s="152" t="s">
        <v>78</v>
      </c>
      <c r="C9" s="152" t="s">
        <v>79</v>
      </c>
      <c r="D9" s="136" t="s">
        <v>80</v>
      </c>
      <c r="E9" s="136" t="s">
        <v>81</v>
      </c>
      <c r="F9" s="136"/>
      <c r="G9" s="136"/>
      <c r="H9" s="136"/>
      <c r="I9" s="136"/>
      <c r="J9" s="136" t="s">
        <v>82</v>
      </c>
      <c r="K9" s="136"/>
      <c r="L9" s="136"/>
      <c r="M9" s="136"/>
      <c r="N9" s="136"/>
      <c r="O9" s="136"/>
      <c r="P9" s="137" t="s">
        <v>83</v>
      </c>
    </row>
    <row r="10" spans="1:16" ht="12.75" customHeight="1" x14ac:dyDescent="0.2">
      <c r="A10" s="136"/>
      <c r="B10" s="136"/>
      <c r="C10" s="136"/>
      <c r="D10" s="136"/>
      <c r="E10" s="137" t="s">
        <v>84</v>
      </c>
      <c r="F10" s="136" t="s">
        <v>85</v>
      </c>
      <c r="G10" s="136" t="s">
        <v>86</v>
      </c>
      <c r="H10" s="136"/>
      <c r="I10" s="136" t="s">
        <v>87</v>
      </c>
      <c r="J10" s="137" t="s">
        <v>84</v>
      </c>
      <c r="K10" s="136" t="s">
        <v>88</v>
      </c>
      <c r="L10" s="136" t="s">
        <v>85</v>
      </c>
      <c r="M10" s="136" t="s">
        <v>86</v>
      </c>
      <c r="N10" s="136"/>
      <c r="O10" s="136" t="s">
        <v>87</v>
      </c>
      <c r="P10" s="136"/>
    </row>
    <row r="11" spans="1:16" ht="12.75" customHeight="1" x14ac:dyDescent="0.2">
      <c r="A11" s="136"/>
      <c r="B11" s="136"/>
      <c r="C11" s="136"/>
      <c r="D11" s="136"/>
      <c r="E11" s="136"/>
      <c r="F11" s="136"/>
      <c r="G11" s="136" t="s">
        <v>89</v>
      </c>
      <c r="H11" s="136" t="s">
        <v>90</v>
      </c>
      <c r="I11" s="136"/>
      <c r="J11" s="136"/>
      <c r="K11" s="136"/>
      <c r="L11" s="136"/>
      <c r="M11" s="136" t="s">
        <v>89</v>
      </c>
      <c r="N11" s="136" t="s">
        <v>90</v>
      </c>
      <c r="O11" s="136"/>
      <c r="P11" s="136"/>
    </row>
    <row r="12" spans="1:16" ht="44.25" customHeight="1" x14ac:dyDescent="0.2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1:16" ht="14.45" customHeight="1" x14ac:dyDescent="0.2">
      <c r="A13" s="121">
        <v>1</v>
      </c>
      <c r="B13" s="121">
        <v>2</v>
      </c>
      <c r="C13" s="121">
        <v>3</v>
      </c>
      <c r="D13" s="121">
        <v>4</v>
      </c>
      <c r="E13" s="122">
        <v>5</v>
      </c>
      <c r="F13" s="121">
        <v>6</v>
      </c>
      <c r="G13" s="121">
        <v>7</v>
      </c>
      <c r="H13" s="121">
        <v>8</v>
      </c>
      <c r="I13" s="121">
        <v>9</v>
      </c>
      <c r="J13" s="122">
        <v>10</v>
      </c>
      <c r="K13" s="121">
        <v>11</v>
      </c>
      <c r="L13" s="121">
        <v>12</v>
      </c>
      <c r="M13" s="121">
        <v>13</v>
      </c>
      <c r="N13" s="121">
        <v>14</v>
      </c>
      <c r="O13" s="121">
        <v>15</v>
      </c>
      <c r="P13" s="122">
        <v>16</v>
      </c>
    </row>
    <row r="14" spans="1:16" x14ac:dyDescent="0.2">
      <c r="A14" s="24" t="s">
        <v>91</v>
      </c>
      <c r="B14" s="131"/>
      <c r="C14" s="39"/>
      <c r="D14" s="40" t="s">
        <v>92</v>
      </c>
      <c r="E14" s="41">
        <v>71815849</v>
      </c>
      <c r="F14" s="42">
        <v>70385849</v>
      </c>
      <c r="G14" s="42">
        <v>33199107</v>
      </c>
      <c r="H14" s="42">
        <v>3035496</v>
      </c>
      <c r="I14" s="42">
        <v>1430000</v>
      </c>
      <c r="J14" s="41">
        <v>3913665</v>
      </c>
      <c r="K14" s="42">
        <v>3913665</v>
      </c>
      <c r="L14" s="42">
        <v>0</v>
      </c>
      <c r="M14" s="42">
        <v>0</v>
      </c>
      <c r="N14" s="42">
        <v>0</v>
      </c>
      <c r="O14" s="42">
        <v>3913665</v>
      </c>
      <c r="P14" s="41">
        <f t="shared" ref="P14:P77" si="0">E14+J14</f>
        <v>75729514</v>
      </c>
    </row>
    <row r="15" spans="1:16" x14ac:dyDescent="0.2">
      <c r="A15" s="24" t="s">
        <v>93</v>
      </c>
      <c r="B15" s="131"/>
      <c r="C15" s="39"/>
      <c r="D15" s="40" t="s">
        <v>92</v>
      </c>
      <c r="E15" s="41">
        <v>71815849</v>
      </c>
      <c r="F15" s="42">
        <v>70385849</v>
      </c>
      <c r="G15" s="42">
        <v>33199107</v>
      </c>
      <c r="H15" s="42">
        <v>3035496</v>
      </c>
      <c r="I15" s="42">
        <v>1430000</v>
      </c>
      <c r="J15" s="41">
        <v>3913665</v>
      </c>
      <c r="K15" s="42">
        <v>3913665</v>
      </c>
      <c r="L15" s="42">
        <v>0</v>
      </c>
      <c r="M15" s="42">
        <v>0</v>
      </c>
      <c r="N15" s="42">
        <v>0</v>
      </c>
      <c r="O15" s="42">
        <v>3913665</v>
      </c>
      <c r="P15" s="41">
        <f t="shared" si="0"/>
        <v>75729514</v>
      </c>
    </row>
    <row r="16" spans="1:16" ht="63.75" x14ac:dyDescent="0.2">
      <c r="A16" s="43" t="s">
        <v>94</v>
      </c>
      <c r="B16" s="43" t="s">
        <v>95</v>
      </c>
      <c r="C16" s="44" t="s">
        <v>96</v>
      </c>
      <c r="D16" s="45" t="s">
        <v>97</v>
      </c>
      <c r="E16" s="46">
        <v>43790890</v>
      </c>
      <c r="F16" s="45">
        <v>43790890</v>
      </c>
      <c r="G16" s="45">
        <v>31583000</v>
      </c>
      <c r="H16" s="45">
        <v>2976200</v>
      </c>
      <c r="I16" s="45">
        <v>0</v>
      </c>
      <c r="J16" s="46">
        <v>213500</v>
      </c>
      <c r="K16" s="45">
        <v>213500</v>
      </c>
      <c r="L16" s="45">
        <v>0</v>
      </c>
      <c r="M16" s="45">
        <v>0</v>
      </c>
      <c r="N16" s="45">
        <v>0</v>
      </c>
      <c r="O16" s="45">
        <v>213500</v>
      </c>
      <c r="P16" s="46">
        <f t="shared" si="0"/>
        <v>44004390</v>
      </c>
    </row>
    <row r="17" spans="1:21" x14ac:dyDescent="0.2">
      <c r="A17" s="43" t="s">
        <v>98</v>
      </c>
      <c r="B17" s="43" t="s">
        <v>99</v>
      </c>
      <c r="C17" s="44" t="s">
        <v>100</v>
      </c>
      <c r="D17" s="45" t="s">
        <v>101</v>
      </c>
      <c r="E17" s="46">
        <v>1413117</v>
      </c>
      <c r="F17" s="45">
        <v>1413117</v>
      </c>
      <c r="G17" s="45">
        <v>284800</v>
      </c>
      <c r="H17" s="45">
        <v>14800</v>
      </c>
      <c r="I17" s="45">
        <v>0</v>
      </c>
      <c r="J17" s="46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6">
        <f t="shared" si="0"/>
        <v>1413117</v>
      </c>
    </row>
    <row r="18" spans="1:21" ht="25.5" x14ac:dyDescent="0.2">
      <c r="A18" s="43" t="s">
        <v>102</v>
      </c>
      <c r="B18" s="43" t="s">
        <v>103</v>
      </c>
      <c r="C18" s="44" t="s">
        <v>104</v>
      </c>
      <c r="D18" s="45" t="s">
        <v>105</v>
      </c>
      <c r="E18" s="46">
        <v>12947930</v>
      </c>
      <c r="F18" s="45">
        <v>12947930</v>
      </c>
      <c r="G18" s="45">
        <v>0</v>
      </c>
      <c r="H18" s="45">
        <v>0</v>
      </c>
      <c r="I18" s="45">
        <v>0</v>
      </c>
      <c r="J18" s="46">
        <v>541400</v>
      </c>
      <c r="K18" s="45">
        <v>541400</v>
      </c>
      <c r="L18" s="45">
        <v>0</v>
      </c>
      <c r="M18" s="45">
        <v>0</v>
      </c>
      <c r="N18" s="45">
        <v>0</v>
      </c>
      <c r="O18" s="45">
        <v>541400</v>
      </c>
      <c r="P18" s="46">
        <f t="shared" si="0"/>
        <v>13489330</v>
      </c>
      <c r="U18" s="47"/>
    </row>
    <row r="19" spans="1:21" ht="38.25" x14ac:dyDescent="0.2">
      <c r="A19" s="43" t="s">
        <v>106</v>
      </c>
      <c r="B19" s="43" t="s">
        <v>107</v>
      </c>
      <c r="C19" s="44" t="s">
        <v>108</v>
      </c>
      <c r="D19" s="45" t="s">
        <v>109</v>
      </c>
      <c r="E19" s="46">
        <v>9846421</v>
      </c>
      <c r="F19" s="45">
        <v>9846421</v>
      </c>
      <c r="G19" s="45">
        <v>0</v>
      </c>
      <c r="H19" s="45">
        <v>0</v>
      </c>
      <c r="I19" s="45">
        <v>0</v>
      </c>
      <c r="J19" s="46">
        <v>50000</v>
      </c>
      <c r="K19" s="45">
        <v>50000</v>
      </c>
      <c r="L19" s="45">
        <v>0</v>
      </c>
      <c r="M19" s="45">
        <v>0</v>
      </c>
      <c r="N19" s="45">
        <v>0</v>
      </c>
      <c r="O19" s="45">
        <v>50000</v>
      </c>
      <c r="P19" s="46">
        <f t="shared" si="0"/>
        <v>9896421</v>
      </c>
    </row>
    <row r="20" spans="1:21" x14ac:dyDescent="0.2">
      <c r="A20" s="43" t="s">
        <v>110</v>
      </c>
      <c r="B20" s="43" t="s">
        <v>111</v>
      </c>
      <c r="C20" s="44" t="s">
        <v>112</v>
      </c>
      <c r="D20" s="45" t="s">
        <v>113</v>
      </c>
      <c r="E20" s="46">
        <v>0</v>
      </c>
      <c r="F20" s="45">
        <v>0</v>
      </c>
      <c r="G20" s="45">
        <v>0</v>
      </c>
      <c r="H20" s="45">
        <v>0</v>
      </c>
      <c r="I20" s="45">
        <v>0</v>
      </c>
      <c r="J20" s="46">
        <v>1719406</v>
      </c>
      <c r="K20" s="45">
        <v>1719406</v>
      </c>
      <c r="L20" s="45">
        <v>0</v>
      </c>
      <c r="M20" s="45">
        <v>0</v>
      </c>
      <c r="N20" s="45">
        <v>0</v>
      </c>
      <c r="O20" s="45">
        <v>1719406</v>
      </c>
      <c r="P20" s="46">
        <f t="shared" si="0"/>
        <v>1719406</v>
      </c>
    </row>
    <row r="21" spans="1:21" x14ac:dyDescent="0.2">
      <c r="A21" s="43" t="s">
        <v>114</v>
      </c>
      <c r="B21" s="43" t="s">
        <v>115</v>
      </c>
      <c r="C21" s="44" t="s">
        <v>116</v>
      </c>
      <c r="D21" s="45" t="s">
        <v>117</v>
      </c>
      <c r="E21" s="46">
        <v>1480000</v>
      </c>
      <c r="F21" s="45">
        <v>50000</v>
      </c>
      <c r="G21" s="45">
        <v>0</v>
      </c>
      <c r="H21" s="45">
        <v>0</v>
      </c>
      <c r="I21" s="45">
        <v>1430000</v>
      </c>
      <c r="J21" s="46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6">
        <f t="shared" si="0"/>
        <v>1480000</v>
      </c>
    </row>
    <row r="22" spans="1:21" ht="25.5" x14ac:dyDescent="0.2">
      <c r="A22" s="43" t="s">
        <v>118</v>
      </c>
      <c r="B22" s="43" t="s">
        <v>119</v>
      </c>
      <c r="C22" s="44" t="s">
        <v>120</v>
      </c>
      <c r="D22" s="45" t="s">
        <v>121</v>
      </c>
      <c r="E22" s="46">
        <v>89300</v>
      </c>
      <c r="F22" s="45">
        <v>89300</v>
      </c>
      <c r="G22" s="45">
        <v>0</v>
      </c>
      <c r="H22" s="45">
        <v>0</v>
      </c>
      <c r="I22" s="45">
        <v>0</v>
      </c>
      <c r="J22" s="46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6">
        <f t="shared" si="0"/>
        <v>89300</v>
      </c>
    </row>
    <row r="23" spans="1:21" ht="38.25" x14ac:dyDescent="0.2">
      <c r="A23" s="43" t="s">
        <v>122</v>
      </c>
      <c r="B23" s="43" t="s">
        <v>123</v>
      </c>
      <c r="C23" s="44" t="s">
        <v>124</v>
      </c>
      <c r="D23" s="45" t="s">
        <v>125</v>
      </c>
      <c r="E23" s="46">
        <v>400000</v>
      </c>
      <c r="F23" s="45">
        <v>400000</v>
      </c>
      <c r="G23" s="45">
        <v>0</v>
      </c>
      <c r="H23" s="45">
        <v>0</v>
      </c>
      <c r="I23" s="45">
        <v>0</v>
      </c>
      <c r="J23" s="46">
        <v>1389359</v>
      </c>
      <c r="K23" s="45">
        <v>1389359</v>
      </c>
      <c r="L23" s="45">
        <v>0</v>
      </c>
      <c r="M23" s="45">
        <v>0</v>
      </c>
      <c r="N23" s="45">
        <v>0</v>
      </c>
      <c r="O23" s="45">
        <v>1389359</v>
      </c>
      <c r="P23" s="46">
        <f t="shared" si="0"/>
        <v>1789359</v>
      </c>
    </row>
    <row r="24" spans="1:21" x14ac:dyDescent="0.2">
      <c r="A24" s="43" t="s">
        <v>126</v>
      </c>
      <c r="B24" s="43" t="s">
        <v>127</v>
      </c>
      <c r="C24" s="44" t="s">
        <v>124</v>
      </c>
      <c r="D24" s="45" t="s">
        <v>128</v>
      </c>
      <c r="E24" s="46">
        <v>1733991</v>
      </c>
      <c r="F24" s="45">
        <v>1733991</v>
      </c>
      <c r="G24" s="45">
        <v>1331307</v>
      </c>
      <c r="H24" s="45">
        <v>44496</v>
      </c>
      <c r="I24" s="45">
        <v>0</v>
      </c>
      <c r="J24" s="46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6">
        <f t="shared" si="0"/>
        <v>1733991</v>
      </c>
    </row>
    <row r="25" spans="1:21" x14ac:dyDescent="0.2">
      <c r="A25" s="43" t="s">
        <v>129</v>
      </c>
      <c r="B25" s="43" t="s">
        <v>130</v>
      </c>
      <c r="C25" s="44" t="s">
        <v>131</v>
      </c>
      <c r="D25" s="45" t="s">
        <v>132</v>
      </c>
      <c r="E25" s="46">
        <v>114200</v>
      </c>
      <c r="F25" s="45">
        <v>114200</v>
      </c>
      <c r="G25" s="45">
        <v>0</v>
      </c>
      <c r="H25" s="45">
        <v>0</v>
      </c>
      <c r="I25" s="45">
        <v>0</v>
      </c>
      <c r="J25" s="46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6">
        <f t="shared" si="0"/>
        <v>114200</v>
      </c>
    </row>
    <row r="26" spans="1:21" ht="25.5" x14ac:dyDescent="0.2">
      <c r="A26" s="43" t="s">
        <v>588</v>
      </c>
      <c r="B26" s="43" t="s">
        <v>589</v>
      </c>
      <c r="C26" s="44" t="s">
        <v>590</v>
      </c>
      <c r="D26" s="45" t="s">
        <v>591</v>
      </c>
      <c r="E26" s="46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6">
        <f t="shared" si="0"/>
        <v>0</v>
      </c>
    </row>
    <row r="27" spans="1:21" ht="25.5" x14ac:dyDescent="0.2">
      <c r="A27" s="24" t="s">
        <v>133</v>
      </c>
      <c r="B27" s="131"/>
      <c r="C27" s="39"/>
      <c r="D27" s="40" t="s">
        <v>134</v>
      </c>
      <c r="E27" s="41">
        <v>311674020.5</v>
      </c>
      <c r="F27" s="42">
        <v>311674020.5</v>
      </c>
      <c r="G27" s="42">
        <v>178413648.18000001</v>
      </c>
      <c r="H27" s="42">
        <v>38434441</v>
      </c>
      <c r="I27" s="42">
        <v>0</v>
      </c>
      <c r="J27" s="41">
        <v>30247964.5</v>
      </c>
      <c r="K27" s="42">
        <v>8542346.5</v>
      </c>
      <c r="L27" s="42">
        <v>8568800</v>
      </c>
      <c r="M27" s="42">
        <v>134265</v>
      </c>
      <c r="N27" s="42">
        <v>720900</v>
      </c>
      <c r="O27" s="42">
        <v>21679164.5</v>
      </c>
      <c r="P27" s="41">
        <f t="shared" si="0"/>
        <v>341921985</v>
      </c>
    </row>
    <row r="28" spans="1:21" ht="25.5" x14ac:dyDescent="0.2">
      <c r="A28" s="24" t="s">
        <v>135</v>
      </c>
      <c r="B28" s="131"/>
      <c r="C28" s="39"/>
      <c r="D28" s="40" t="s">
        <v>134</v>
      </c>
      <c r="E28" s="41">
        <v>311674020.5</v>
      </c>
      <c r="F28" s="42">
        <v>311674020.5</v>
      </c>
      <c r="G28" s="42">
        <v>178413648.18000001</v>
      </c>
      <c r="H28" s="42">
        <v>38434441</v>
      </c>
      <c r="I28" s="42">
        <v>0</v>
      </c>
      <c r="J28" s="41">
        <v>30247964.5</v>
      </c>
      <c r="K28" s="42">
        <v>8542346.5</v>
      </c>
      <c r="L28" s="42">
        <v>8568800</v>
      </c>
      <c r="M28" s="42">
        <v>134265</v>
      </c>
      <c r="N28" s="42">
        <v>720900</v>
      </c>
      <c r="O28" s="42">
        <v>21679164.5</v>
      </c>
      <c r="P28" s="41">
        <f t="shared" si="0"/>
        <v>341921985</v>
      </c>
    </row>
    <row r="29" spans="1:21" ht="38.25" x14ac:dyDescent="0.2">
      <c r="A29" s="43" t="s">
        <v>136</v>
      </c>
      <c r="B29" s="43" t="s">
        <v>137</v>
      </c>
      <c r="C29" s="44" t="s">
        <v>96</v>
      </c>
      <c r="D29" s="45" t="s">
        <v>138</v>
      </c>
      <c r="E29" s="46">
        <v>7621075</v>
      </c>
      <c r="F29" s="45">
        <v>7621075</v>
      </c>
      <c r="G29" s="45">
        <v>5738290</v>
      </c>
      <c r="H29" s="45">
        <v>296955</v>
      </c>
      <c r="I29" s="45">
        <v>0</v>
      </c>
      <c r="J29" s="46">
        <v>231900</v>
      </c>
      <c r="K29" s="45">
        <v>231900</v>
      </c>
      <c r="L29" s="45">
        <v>0</v>
      </c>
      <c r="M29" s="45">
        <v>0</v>
      </c>
      <c r="N29" s="45">
        <v>0</v>
      </c>
      <c r="O29" s="45">
        <v>231900</v>
      </c>
      <c r="P29" s="46">
        <f t="shared" si="0"/>
        <v>7852975</v>
      </c>
    </row>
    <row r="30" spans="1:21" x14ac:dyDescent="0.2">
      <c r="A30" s="43" t="s">
        <v>139</v>
      </c>
      <c r="B30" s="43" t="s">
        <v>140</v>
      </c>
      <c r="C30" s="44" t="s">
        <v>141</v>
      </c>
      <c r="D30" s="45" t="s">
        <v>142</v>
      </c>
      <c r="E30" s="46">
        <v>48761277.049999997</v>
      </c>
      <c r="F30" s="45">
        <v>48761277.049999997</v>
      </c>
      <c r="G30" s="45">
        <v>27219715.359999999</v>
      </c>
      <c r="H30" s="45">
        <v>6266277</v>
      </c>
      <c r="I30" s="45">
        <v>0</v>
      </c>
      <c r="J30" s="46">
        <v>601562</v>
      </c>
      <c r="K30" s="45">
        <v>601562</v>
      </c>
      <c r="L30" s="45">
        <v>0</v>
      </c>
      <c r="M30" s="45">
        <v>0</v>
      </c>
      <c r="N30" s="45">
        <v>0</v>
      </c>
      <c r="O30" s="45">
        <v>601562</v>
      </c>
      <c r="P30" s="46">
        <f t="shared" si="0"/>
        <v>49362839.049999997</v>
      </c>
    </row>
    <row r="31" spans="1:21" ht="38.25" x14ac:dyDescent="0.2">
      <c r="A31" s="43" t="s">
        <v>143</v>
      </c>
      <c r="B31" s="43" t="s">
        <v>144</v>
      </c>
      <c r="C31" s="44" t="s">
        <v>145</v>
      </c>
      <c r="D31" s="45" t="s">
        <v>146</v>
      </c>
      <c r="E31" s="46">
        <v>78749589.949999988</v>
      </c>
      <c r="F31" s="45">
        <v>78749589.949999988</v>
      </c>
      <c r="G31" s="45">
        <v>30648083.82</v>
      </c>
      <c r="H31" s="45">
        <v>16930998</v>
      </c>
      <c r="I31" s="45">
        <v>0</v>
      </c>
      <c r="J31" s="46">
        <v>781884</v>
      </c>
      <c r="K31" s="45">
        <v>781884</v>
      </c>
      <c r="L31" s="45">
        <v>0</v>
      </c>
      <c r="M31" s="45">
        <v>0</v>
      </c>
      <c r="N31" s="45">
        <v>0</v>
      </c>
      <c r="O31" s="45">
        <v>781884</v>
      </c>
      <c r="P31" s="46">
        <f t="shared" si="0"/>
        <v>79531473.949999988</v>
      </c>
    </row>
    <row r="32" spans="1:21" ht="38.25" x14ac:dyDescent="0.2">
      <c r="A32" s="43" t="s">
        <v>147</v>
      </c>
      <c r="B32" s="43" t="s">
        <v>148</v>
      </c>
      <c r="C32" s="44" t="s">
        <v>145</v>
      </c>
      <c r="D32" s="45" t="s">
        <v>149</v>
      </c>
      <c r="E32" s="46">
        <v>96708400</v>
      </c>
      <c r="F32" s="45">
        <v>96708400</v>
      </c>
      <c r="G32" s="45">
        <v>79269184</v>
      </c>
      <c r="H32" s="45">
        <v>0</v>
      </c>
      <c r="I32" s="45">
        <v>0</v>
      </c>
      <c r="J32" s="46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6">
        <f t="shared" si="0"/>
        <v>96708400</v>
      </c>
    </row>
    <row r="33" spans="1:16" ht="38.25" x14ac:dyDescent="0.2">
      <c r="A33" s="43" t="s">
        <v>150</v>
      </c>
      <c r="B33" s="43" t="s">
        <v>151</v>
      </c>
      <c r="C33" s="44" t="s">
        <v>152</v>
      </c>
      <c r="D33" s="45" t="s">
        <v>153</v>
      </c>
      <c r="E33" s="46">
        <v>15153055</v>
      </c>
      <c r="F33" s="45">
        <v>15153055</v>
      </c>
      <c r="G33" s="45">
        <v>6659181</v>
      </c>
      <c r="H33" s="45">
        <v>5267867</v>
      </c>
      <c r="I33" s="45">
        <v>0</v>
      </c>
      <c r="J33" s="46">
        <v>11000</v>
      </c>
      <c r="K33" s="45">
        <v>11000</v>
      </c>
      <c r="L33" s="45">
        <v>0</v>
      </c>
      <c r="M33" s="45">
        <v>0</v>
      </c>
      <c r="N33" s="45">
        <v>0</v>
      </c>
      <c r="O33" s="45">
        <v>11000</v>
      </c>
      <c r="P33" s="46">
        <f t="shared" si="0"/>
        <v>15164055</v>
      </c>
    </row>
    <row r="34" spans="1:16" ht="25.5" x14ac:dyDescent="0.2">
      <c r="A34" s="43" t="s">
        <v>154</v>
      </c>
      <c r="B34" s="43" t="s">
        <v>155</v>
      </c>
      <c r="C34" s="44" t="s">
        <v>152</v>
      </c>
      <c r="D34" s="45" t="s">
        <v>156</v>
      </c>
      <c r="E34" s="46">
        <v>7408971</v>
      </c>
      <c r="F34" s="45">
        <v>7408971</v>
      </c>
      <c r="G34" s="45">
        <v>4520580</v>
      </c>
      <c r="H34" s="45">
        <v>914096</v>
      </c>
      <c r="I34" s="45">
        <v>0</v>
      </c>
      <c r="J34" s="46">
        <v>720900</v>
      </c>
      <c r="K34" s="45">
        <v>0</v>
      </c>
      <c r="L34" s="45">
        <v>720900</v>
      </c>
      <c r="M34" s="45">
        <v>0</v>
      </c>
      <c r="N34" s="45">
        <v>720900</v>
      </c>
      <c r="O34" s="45">
        <v>0</v>
      </c>
      <c r="P34" s="46">
        <f t="shared" si="0"/>
        <v>8129871</v>
      </c>
    </row>
    <row r="35" spans="1:16" x14ac:dyDescent="0.2">
      <c r="A35" s="43" t="s">
        <v>157</v>
      </c>
      <c r="B35" s="43" t="s">
        <v>158</v>
      </c>
      <c r="C35" s="44" t="s">
        <v>159</v>
      </c>
      <c r="D35" s="45" t="s">
        <v>160</v>
      </c>
      <c r="E35" s="46">
        <v>41720</v>
      </c>
      <c r="F35" s="45">
        <v>41720</v>
      </c>
      <c r="G35" s="45">
        <v>0</v>
      </c>
      <c r="H35" s="45">
        <v>0</v>
      </c>
      <c r="I35" s="45">
        <v>0</v>
      </c>
      <c r="J35" s="46">
        <v>0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6">
        <f t="shared" si="0"/>
        <v>41720</v>
      </c>
    </row>
    <row r="36" spans="1:16" ht="25.5" x14ac:dyDescent="0.2">
      <c r="A36" s="43" t="s">
        <v>161</v>
      </c>
      <c r="B36" s="43" t="s">
        <v>162</v>
      </c>
      <c r="C36" s="44" t="s">
        <v>159</v>
      </c>
      <c r="D36" s="45" t="s">
        <v>163</v>
      </c>
      <c r="E36" s="46">
        <v>284246</v>
      </c>
      <c r="F36" s="45">
        <v>284246</v>
      </c>
      <c r="G36" s="45">
        <v>122764</v>
      </c>
      <c r="H36" s="45">
        <v>102705</v>
      </c>
      <c r="I36" s="45">
        <v>0</v>
      </c>
      <c r="J36" s="46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6">
        <f t="shared" si="0"/>
        <v>284246</v>
      </c>
    </row>
    <row r="37" spans="1:16" ht="39.75" customHeight="1" x14ac:dyDescent="0.2">
      <c r="A37" s="43" t="s">
        <v>164</v>
      </c>
      <c r="B37" s="43" t="s">
        <v>165</v>
      </c>
      <c r="C37" s="44" t="s">
        <v>159</v>
      </c>
      <c r="D37" s="45" t="s">
        <v>166</v>
      </c>
      <c r="E37" s="46">
        <v>1062839</v>
      </c>
      <c r="F37" s="45">
        <v>1062839</v>
      </c>
      <c r="G37" s="45">
        <v>871179</v>
      </c>
      <c r="H37" s="45">
        <v>0</v>
      </c>
      <c r="I37" s="45">
        <v>0</v>
      </c>
      <c r="J37" s="46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6">
        <f t="shared" si="0"/>
        <v>1062839</v>
      </c>
    </row>
    <row r="38" spans="1:16" ht="42.75" customHeight="1" x14ac:dyDescent="0.2">
      <c r="A38" s="43" t="s">
        <v>167</v>
      </c>
      <c r="B38" s="43" t="s">
        <v>168</v>
      </c>
      <c r="C38" s="44" t="s">
        <v>159</v>
      </c>
      <c r="D38" s="45" t="s">
        <v>169</v>
      </c>
      <c r="E38" s="46">
        <v>527880</v>
      </c>
      <c r="F38" s="45">
        <v>527880</v>
      </c>
      <c r="G38" s="45">
        <v>365657</v>
      </c>
      <c r="H38" s="45">
        <v>48840</v>
      </c>
      <c r="I38" s="45">
        <v>0</v>
      </c>
      <c r="J38" s="46">
        <v>43600</v>
      </c>
      <c r="K38" s="45">
        <v>43600</v>
      </c>
      <c r="L38" s="45">
        <v>0</v>
      </c>
      <c r="M38" s="45">
        <v>0</v>
      </c>
      <c r="N38" s="45">
        <v>0</v>
      </c>
      <c r="O38" s="45">
        <v>43600</v>
      </c>
      <c r="P38" s="46">
        <f t="shared" si="0"/>
        <v>571480</v>
      </c>
    </row>
    <row r="39" spans="1:16" ht="92.25" customHeight="1" x14ac:dyDescent="0.2">
      <c r="A39" s="43" t="s">
        <v>170</v>
      </c>
      <c r="B39" s="43" t="s">
        <v>171</v>
      </c>
      <c r="C39" s="44" t="s">
        <v>159</v>
      </c>
      <c r="D39" s="45" t="s">
        <v>172</v>
      </c>
      <c r="E39" s="46">
        <v>0</v>
      </c>
      <c r="F39" s="45">
        <v>0</v>
      </c>
      <c r="G39" s="45">
        <v>0</v>
      </c>
      <c r="H39" s="45">
        <v>0</v>
      </c>
      <c r="I39" s="45">
        <v>0</v>
      </c>
      <c r="J39" s="46">
        <v>187845</v>
      </c>
      <c r="K39" s="45">
        <v>187845</v>
      </c>
      <c r="L39" s="45">
        <v>0</v>
      </c>
      <c r="M39" s="45">
        <v>0</v>
      </c>
      <c r="N39" s="45">
        <v>0</v>
      </c>
      <c r="O39" s="45">
        <v>187845</v>
      </c>
      <c r="P39" s="46">
        <f t="shared" si="0"/>
        <v>187845</v>
      </c>
    </row>
    <row r="40" spans="1:16" ht="97.5" customHeight="1" x14ac:dyDescent="0.2">
      <c r="A40" s="43" t="s">
        <v>173</v>
      </c>
      <c r="B40" s="43" t="s">
        <v>174</v>
      </c>
      <c r="C40" s="44" t="s">
        <v>159</v>
      </c>
      <c r="D40" s="45" t="s">
        <v>175</v>
      </c>
      <c r="E40" s="46">
        <v>31844.5</v>
      </c>
      <c r="F40" s="45">
        <v>31844.5</v>
      </c>
      <c r="G40" s="45">
        <v>0</v>
      </c>
      <c r="H40" s="45">
        <v>0</v>
      </c>
      <c r="I40" s="45">
        <v>0</v>
      </c>
      <c r="J40" s="46">
        <v>1658755.5</v>
      </c>
      <c r="K40" s="45">
        <v>1658755.5</v>
      </c>
      <c r="L40" s="45">
        <v>0</v>
      </c>
      <c r="M40" s="45">
        <v>0</v>
      </c>
      <c r="N40" s="45">
        <v>0</v>
      </c>
      <c r="O40" s="45">
        <v>1658755.5</v>
      </c>
      <c r="P40" s="46">
        <f t="shared" si="0"/>
        <v>1690600</v>
      </c>
    </row>
    <row r="41" spans="1:16" ht="76.5" x14ac:dyDescent="0.2">
      <c r="A41" s="43" t="s">
        <v>176</v>
      </c>
      <c r="B41" s="43" t="s">
        <v>177</v>
      </c>
      <c r="C41" s="44" t="s">
        <v>159</v>
      </c>
      <c r="D41" s="45" t="s">
        <v>178</v>
      </c>
      <c r="E41" s="46">
        <v>218500</v>
      </c>
      <c r="F41" s="45">
        <v>218500</v>
      </c>
      <c r="G41" s="45">
        <v>179100</v>
      </c>
      <c r="H41" s="45">
        <v>0</v>
      </c>
      <c r="I41" s="45">
        <v>0</v>
      </c>
      <c r="J41" s="46">
        <v>0</v>
      </c>
      <c r="K41" s="45">
        <v>0</v>
      </c>
      <c r="L41" s="45">
        <v>0</v>
      </c>
      <c r="M41" s="45">
        <v>0</v>
      </c>
      <c r="N41" s="45">
        <v>0</v>
      </c>
      <c r="O41" s="45">
        <v>0</v>
      </c>
      <c r="P41" s="46">
        <f t="shared" si="0"/>
        <v>218500</v>
      </c>
    </row>
    <row r="42" spans="1:16" ht="24" customHeight="1" x14ac:dyDescent="0.2">
      <c r="A42" s="43" t="s">
        <v>179</v>
      </c>
      <c r="B42" s="43" t="s">
        <v>180</v>
      </c>
      <c r="C42" s="44" t="s">
        <v>159</v>
      </c>
      <c r="D42" s="45" t="s">
        <v>181</v>
      </c>
      <c r="E42" s="46">
        <v>0</v>
      </c>
      <c r="F42" s="45">
        <v>0</v>
      </c>
      <c r="G42" s="45">
        <v>0</v>
      </c>
      <c r="H42" s="45">
        <v>0</v>
      </c>
      <c r="I42" s="45">
        <v>0</v>
      </c>
      <c r="J42" s="46">
        <v>2770400</v>
      </c>
      <c r="K42" s="45">
        <v>0</v>
      </c>
      <c r="L42" s="45">
        <v>2770400</v>
      </c>
      <c r="M42" s="45">
        <v>0</v>
      </c>
      <c r="N42" s="45">
        <v>0</v>
      </c>
      <c r="O42" s="45">
        <v>0</v>
      </c>
      <c r="P42" s="46">
        <f t="shared" si="0"/>
        <v>2770400</v>
      </c>
    </row>
    <row r="43" spans="1:16" ht="89.25" x14ac:dyDescent="0.2">
      <c r="A43" s="43" t="s">
        <v>182</v>
      </c>
      <c r="B43" s="43" t="s">
        <v>183</v>
      </c>
      <c r="C43" s="44" t="s">
        <v>159</v>
      </c>
      <c r="D43" s="45" t="s">
        <v>184</v>
      </c>
      <c r="E43" s="46">
        <v>0</v>
      </c>
      <c r="F43" s="45">
        <v>0</v>
      </c>
      <c r="G43" s="45">
        <v>0</v>
      </c>
      <c r="H43" s="45">
        <v>0</v>
      </c>
      <c r="I43" s="45">
        <v>0</v>
      </c>
      <c r="J43" s="46">
        <v>149023</v>
      </c>
      <c r="K43" s="45">
        <v>0</v>
      </c>
      <c r="L43" s="45">
        <v>0</v>
      </c>
      <c r="M43" s="45">
        <v>0</v>
      </c>
      <c r="N43" s="45">
        <v>0</v>
      </c>
      <c r="O43" s="45">
        <v>149023</v>
      </c>
      <c r="P43" s="46">
        <f t="shared" si="0"/>
        <v>149023</v>
      </c>
    </row>
    <row r="44" spans="1:16" ht="30" customHeight="1" x14ac:dyDescent="0.2">
      <c r="A44" s="43" t="s">
        <v>545</v>
      </c>
      <c r="B44" s="43" t="s">
        <v>284</v>
      </c>
      <c r="C44" s="44" t="s">
        <v>159</v>
      </c>
      <c r="D44" s="45" t="s">
        <v>285</v>
      </c>
      <c r="E44" s="46">
        <v>0</v>
      </c>
      <c r="F44" s="45">
        <v>0</v>
      </c>
      <c r="G44" s="45">
        <v>0</v>
      </c>
      <c r="H44" s="45">
        <v>0</v>
      </c>
      <c r="I44" s="45">
        <v>0</v>
      </c>
      <c r="J44" s="46">
        <v>2500000</v>
      </c>
      <c r="K44" s="45">
        <v>2500000</v>
      </c>
      <c r="L44" s="45">
        <v>0</v>
      </c>
      <c r="M44" s="45">
        <v>0</v>
      </c>
      <c r="N44" s="45">
        <v>0</v>
      </c>
      <c r="O44" s="45">
        <v>2500000</v>
      </c>
      <c r="P44" s="46">
        <f t="shared" si="0"/>
        <v>2500000</v>
      </c>
    </row>
    <row r="45" spans="1:16" ht="63.75" x14ac:dyDescent="0.2">
      <c r="A45" s="43" t="s">
        <v>185</v>
      </c>
      <c r="B45" s="43" t="s">
        <v>186</v>
      </c>
      <c r="C45" s="44" t="s">
        <v>159</v>
      </c>
      <c r="D45" s="45" t="s">
        <v>187</v>
      </c>
      <c r="E45" s="46">
        <v>722350</v>
      </c>
      <c r="F45" s="45">
        <v>722350</v>
      </c>
      <c r="G45" s="45">
        <v>0</v>
      </c>
      <c r="H45" s="45">
        <v>0</v>
      </c>
      <c r="I45" s="45">
        <v>0</v>
      </c>
      <c r="J45" s="46">
        <v>778204</v>
      </c>
      <c r="K45" s="45">
        <v>778204</v>
      </c>
      <c r="L45" s="45">
        <v>0</v>
      </c>
      <c r="M45" s="45">
        <v>0</v>
      </c>
      <c r="N45" s="45">
        <v>0</v>
      </c>
      <c r="O45" s="45">
        <v>778204</v>
      </c>
      <c r="P45" s="46">
        <f t="shared" si="0"/>
        <v>1500554</v>
      </c>
    </row>
    <row r="46" spans="1:16" ht="51" x14ac:dyDescent="0.2">
      <c r="A46" s="43" t="s">
        <v>188</v>
      </c>
      <c r="B46" s="43" t="s">
        <v>189</v>
      </c>
      <c r="C46" s="44" t="s">
        <v>159</v>
      </c>
      <c r="D46" s="45" t="s">
        <v>190</v>
      </c>
      <c r="E46" s="46">
        <v>0</v>
      </c>
      <c r="F46" s="45">
        <v>0</v>
      </c>
      <c r="G46" s="45">
        <v>0</v>
      </c>
      <c r="H46" s="45">
        <v>0</v>
      </c>
      <c r="I46" s="45">
        <v>0</v>
      </c>
      <c r="J46" s="46">
        <v>12987795</v>
      </c>
      <c r="K46" s="45">
        <v>0</v>
      </c>
      <c r="L46" s="45">
        <v>0</v>
      </c>
      <c r="M46" s="45">
        <v>0</v>
      </c>
      <c r="N46" s="45">
        <v>0</v>
      </c>
      <c r="O46" s="45">
        <v>12987795</v>
      </c>
      <c r="P46" s="46">
        <f t="shared" si="0"/>
        <v>12987795</v>
      </c>
    </row>
    <row r="47" spans="1:16" ht="51" x14ac:dyDescent="0.2">
      <c r="A47" s="43" t="s">
        <v>191</v>
      </c>
      <c r="B47" s="43" t="s">
        <v>192</v>
      </c>
      <c r="C47" s="44" t="s">
        <v>159</v>
      </c>
      <c r="D47" s="45" t="s">
        <v>193</v>
      </c>
      <c r="E47" s="46">
        <v>0</v>
      </c>
      <c r="F47" s="45">
        <v>0</v>
      </c>
      <c r="G47" s="45">
        <v>0</v>
      </c>
      <c r="H47" s="45">
        <v>0</v>
      </c>
      <c r="I47" s="45">
        <v>0</v>
      </c>
      <c r="J47" s="46">
        <v>3235600</v>
      </c>
      <c r="K47" s="45">
        <v>0</v>
      </c>
      <c r="L47" s="45">
        <v>3235600</v>
      </c>
      <c r="M47" s="45">
        <v>0</v>
      </c>
      <c r="N47" s="45">
        <v>0</v>
      </c>
      <c r="O47" s="45">
        <v>0</v>
      </c>
      <c r="P47" s="46">
        <f t="shared" si="0"/>
        <v>3235600</v>
      </c>
    </row>
    <row r="48" spans="1:16" ht="89.25" x14ac:dyDescent="0.2">
      <c r="A48" s="43" t="s">
        <v>194</v>
      </c>
      <c r="B48" s="43" t="s">
        <v>195</v>
      </c>
      <c r="C48" s="44" t="s">
        <v>159</v>
      </c>
      <c r="D48" s="45" t="s">
        <v>196</v>
      </c>
      <c r="E48" s="46">
        <v>0</v>
      </c>
      <c r="F48" s="45">
        <v>0</v>
      </c>
      <c r="G48" s="45">
        <v>0</v>
      </c>
      <c r="H48" s="45">
        <v>0</v>
      </c>
      <c r="I48" s="45">
        <v>0</v>
      </c>
      <c r="J48" s="46">
        <v>163800</v>
      </c>
      <c r="K48" s="45">
        <v>0</v>
      </c>
      <c r="L48" s="45">
        <v>163800</v>
      </c>
      <c r="M48" s="45">
        <v>134265</v>
      </c>
      <c r="N48" s="45">
        <v>0</v>
      </c>
      <c r="O48" s="45">
        <v>0</v>
      </c>
      <c r="P48" s="46">
        <f t="shared" si="0"/>
        <v>163800</v>
      </c>
    </row>
    <row r="49" spans="1:16" ht="51" x14ac:dyDescent="0.2">
      <c r="A49" s="43" t="s">
        <v>197</v>
      </c>
      <c r="B49" s="43" t="s">
        <v>198</v>
      </c>
      <c r="C49" s="44" t="s">
        <v>159</v>
      </c>
      <c r="D49" s="45" t="s">
        <v>199</v>
      </c>
      <c r="E49" s="46">
        <v>10902300</v>
      </c>
      <c r="F49" s="45">
        <v>10902300</v>
      </c>
      <c r="G49" s="45">
        <v>8936305</v>
      </c>
      <c r="H49" s="45">
        <v>0</v>
      </c>
      <c r="I49" s="45">
        <v>0</v>
      </c>
      <c r="J49" s="46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6">
        <f t="shared" si="0"/>
        <v>10902300</v>
      </c>
    </row>
    <row r="50" spans="1:16" ht="63.75" x14ac:dyDescent="0.2">
      <c r="A50" s="43" t="s">
        <v>200</v>
      </c>
      <c r="B50" s="43" t="s">
        <v>201</v>
      </c>
      <c r="C50" s="44" t="s">
        <v>159</v>
      </c>
      <c r="D50" s="45" t="s">
        <v>202</v>
      </c>
      <c r="E50" s="46">
        <v>0</v>
      </c>
      <c r="F50" s="45">
        <v>0</v>
      </c>
      <c r="G50" s="45">
        <v>0</v>
      </c>
      <c r="H50" s="45">
        <v>0</v>
      </c>
      <c r="I50" s="45">
        <v>0</v>
      </c>
      <c r="J50" s="46">
        <v>1678100</v>
      </c>
      <c r="K50" s="45">
        <v>0</v>
      </c>
      <c r="L50" s="45">
        <v>1678100</v>
      </c>
      <c r="M50" s="45">
        <v>0</v>
      </c>
      <c r="N50" s="45">
        <v>0</v>
      </c>
      <c r="O50" s="45">
        <v>0</v>
      </c>
      <c r="P50" s="46">
        <f t="shared" si="0"/>
        <v>1678100</v>
      </c>
    </row>
    <row r="51" spans="1:16" ht="38.25" x14ac:dyDescent="0.2">
      <c r="A51" s="43" t="s">
        <v>546</v>
      </c>
      <c r="B51" s="43" t="s">
        <v>547</v>
      </c>
      <c r="C51" s="44" t="s">
        <v>159</v>
      </c>
      <c r="D51" s="45" t="s">
        <v>548</v>
      </c>
      <c r="E51" s="46">
        <v>8188300</v>
      </c>
      <c r="F51" s="45">
        <v>8188300</v>
      </c>
      <c r="G51" s="45">
        <v>0</v>
      </c>
      <c r="H51" s="45">
        <v>0</v>
      </c>
      <c r="I51" s="45">
        <v>0</v>
      </c>
      <c r="J51" s="46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6">
        <f t="shared" si="0"/>
        <v>8188300</v>
      </c>
    </row>
    <row r="52" spans="1:16" ht="38.25" x14ac:dyDescent="0.2">
      <c r="A52" s="43" t="s">
        <v>203</v>
      </c>
      <c r="B52" s="43" t="s">
        <v>204</v>
      </c>
      <c r="C52" s="44" t="s">
        <v>205</v>
      </c>
      <c r="D52" s="45" t="s">
        <v>206</v>
      </c>
      <c r="E52" s="46">
        <v>417384</v>
      </c>
      <c r="F52" s="45">
        <v>417384</v>
      </c>
      <c r="G52" s="45">
        <v>0</v>
      </c>
      <c r="H52" s="45">
        <v>0</v>
      </c>
      <c r="I52" s="45">
        <v>0</v>
      </c>
      <c r="J52" s="46">
        <v>197296</v>
      </c>
      <c r="K52" s="45">
        <v>197296</v>
      </c>
      <c r="L52" s="45">
        <v>0</v>
      </c>
      <c r="M52" s="45">
        <v>0</v>
      </c>
      <c r="N52" s="45">
        <v>0</v>
      </c>
      <c r="O52" s="45">
        <v>197296</v>
      </c>
      <c r="P52" s="46">
        <f t="shared" si="0"/>
        <v>614680</v>
      </c>
    </row>
    <row r="53" spans="1:16" ht="63.75" x14ac:dyDescent="0.2">
      <c r="A53" s="43" t="s">
        <v>207</v>
      </c>
      <c r="B53" s="43" t="s">
        <v>208</v>
      </c>
      <c r="C53" s="44" t="s">
        <v>205</v>
      </c>
      <c r="D53" s="45" t="s">
        <v>209</v>
      </c>
      <c r="E53" s="46">
        <v>2882080</v>
      </c>
      <c r="F53" s="45">
        <v>2882080</v>
      </c>
      <c r="G53" s="45">
        <v>0</v>
      </c>
      <c r="H53" s="45">
        <v>0</v>
      </c>
      <c r="I53" s="45">
        <v>0</v>
      </c>
      <c r="J53" s="46">
        <v>0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6">
        <f t="shared" si="0"/>
        <v>2882080</v>
      </c>
    </row>
    <row r="54" spans="1:16" x14ac:dyDescent="0.2">
      <c r="A54" s="43" t="s">
        <v>210</v>
      </c>
      <c r="B54" s="43" t="s">
        <v>211</v>
      </c>
      <c r="C54" s="44" t="s">
        <v>212</v>
      </c>
      <c r="D54" s="45" t="s">
        <v>213</v>
      </c>
      <c r="E54" s="46">
        <v>4019670</v>
      </c>
      <c r="F54" s="45">
        <v>4019670</v>
      </c>
      <c r="G54" s="45">
        <v>2368140</v>
      </c>
      <c r="H54" s="45">
        <v>911565</v>
      </c>
      <c r="I54" s="45">
        <v>0</v>
      </c>
      <c r="J54" s="46">
        <v>137800</v>
      </c>
      <c r="K54" s="45">
        <v>137800</v>
      </c>
      <c r="L54" s="45">
        <v>0</v>
      </c>
      <c r="M54" s="45">
        <v>0</v>
      </c>
      <c r="N54" s="45">
        <v>0</v>
      </c>
      <c r="O54" s="45">
        <v>137800</v>
      </c>
      <c r="P54" s="46">
        <f t="shared" si="0"/>
        <v>4157470</v>
      </c>
    </row>
    <row r="55" spans="1:16" x14ac:dyDescent="0.2">
      <c r="A55" s="43" t="s">
        <v>214</v>
      </c>
      <c r="B55" s="43" t="s">
        <v>215</v>
      </c>
      <c r="C55" s="44" t="s">
        <v>212</v>
      </c>
      <c r="D55" s="45" t="s">
        <v>216</v>
      </c>
      <c r="E55" s="46">
        <v>556170</v>
      </c>
      <c r="F55" s="45">
        <v>556170</v>
      </c>
      <c r="G55" s="45">
        <v>329410</v>
      </c>
      <c r="H55" s="45">
        <v>25630</v>
      </c>
      <c r="I55" s="45">
        <v>0</v>
      </c>
      <c r="J55" s="46">
        <v>0</v>
      </c>
      <c r="K55" s="45">
        <v>0</v>
      </c>
      <c r="L55" s="45">
        <v>0</v>
      </c>
      <c r="M55" s="45">
        <v>0</v>
      </c>
      <c r="N55" s="45">
        <v>0</v>
      </c>
      <c r="O55" s="45">
        <v>0</v>
      </c>
      <c r="P55" s="46">
        <f t="shared" si="0"/>
        <v>556170</v>
      </c>
    </row>
    <row r="56" spans="1:16" ht="38.25" x14ac:dyDescent="0.2">
      <c r="A56" s="43" t="s">
        <v>217</v>
      </c>
      <c r="B56" s="43" t="s">
        <v>218</v>
      </c>
      <c r="C56" s="44" t="s">
        <v>219</v>
      </c>
      <c r="D56" s="45" t="s">
        <v>220</v>
      </c>
      <c r="E56" s="46">
        <v>18914850</v>
      </c>
      <c r="F56" s="45">
        <v>18914850</v>
      </c>
      <c r="G56" s="45">
        <v>8006412</v>
      </c>
      <c r="H56" s="45">
        <v>6538378</v>
      </c>
      <c r="I56" s="45">
        <v>0</v>
      </c>
      <c r="J56" s="46">
        <v>428500</v>
      </c>
      <c r="K56" s="45">
        <v>428500</v>
      </c>
      <c r="L56" s="45">
        <v>0</v>
      </c>
      <c r="M56" s="45">
        <v>0</v>
      </c>
      <c r="N56" s="45">
        <v>0</v>
      </c>
      <c r="O56" s="45">
        <v>428500</v>
      </c>
      <c r="P56" s="46">
        <f t="shared" si="0"/>
        <v>19343350</v>
      </c>
    </row>
    <row r="57" spans="1:16" x14ac:dyDescent="0.2">
      <c r="A57" s="43" t="s">
        <v>221</v>
      </c>
      <c r="B57" s="43" t="s">
        <v>222</v>
      </c>
      <c r="C57" s="44" t="s">
        <v>223</v>
      </c>
      <c r="D57" s="45" t="s">
        <v>224</v>
      </c>
      <c r="E57" s="46">
        <v>574649</v>
      </c>
      <c r="F57" s="45">
        <v>574649</v>
      </c>
      <c r="G57" s="45">
        <v>0</v>
      </c>
      <c r="H57" s="45">
        <v>0</v>
      </c>
      <c r="I57" s="45">
        <v>0</v>
      </c>
      <c r="J57" s="46"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  <c r="P57" s="46">
        <f t="shared" si="0"/>
        <v>574649</v>
      </c>
    </row>
    <row r="58" spans="1:16" ht="38.25" x14ac:dyDescent="0.2">
      <c r="A58" s="43" t="s">
        <v>225</v>
      </c>
      <c r="B58" s="43" t="s">
        <v>226</v>
      </c>
      <c r="C58" s="44" t="s">
        <v>227</v>
      </c>
      <c r="D58" s="45" t="s">
        <v>228</v>
      </c>
      <c r="E58" s="46">
        <v>5371767</v>
      </c>
      <c r="F58" s="45">
        <v>5371767</v>
      </c>
      <c r="G58" s="45">
        <v>3090047</v>
      </c>
      <c r="H58" s="45">
        <v>1131130</v>
      </c>
      <c r="I58" s="45">
        <v>0</v>
      </c>
      <c r="J58" s="46">
        <v>110000</v>
      </c>
      <c r="K58" s="45">
        <v>110000</v>
      </c>
      <c r="L58" s="45">
        <v>0</v>
      </c>
      <c r="M58" s="45">
        <v>0</v>
      </c>
      <c r="N58" s="45">
        <v>0</v>
      </c>
      <c r="O58" s="45">
        <v>110000</v>
      </c>
      <c r="P58" s="46">
        <f t="shared" si="0"/>
        <v>5481767</v>
      </c>
    </row>
    <row r="59" spans="1:16" ht="25.5" x14ac:dyDescent="0.2">
      <c r="A59" s="43" t="s">
        <v>229</v>
      </c>
      <c r="B59" s="43" t="s">
        <v>230</v>
      </c>
      <c r="C59" s="44" t="s">
        <v>227</v>
      </c>
      <c r="D59" s="45" t="s">
        <v>231</v>
      </c>
      <c r="E59" s="46">
        <v>1559350</v>
      </c>
      <c r="F59" s="45">
        <v>1559350</v>
      </c>
      <c r="G59" s="45">
        <v>0</v>
      </c>
      <c r="H59" s="45">
        <v>0</v>
      </c>
      <c r="I59" s="45">
        <v>0</v>
      </c>
      <c r="J59" s="46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6">
        <f t="shared" si="0"/>
        <v>1559350</v>
      </c>
    </row>
    <row r="60" spans="1:16" ht="38.25" x14ac:dyDescent="0.2">
      <c r="A60" s="43" t="s">
        <v>232</v>
      </c>
      <c r="B60" s="43" t="s">
        <v>233</v>
      </c>
      <c r="C60" s="44" t="s">
        <v>227</v>
      </c>
      <c r="D60" s="45" t="s">
        <v>234</v>
      </c>
      <c r="E60" s="46">
        <v>109312</v>
      </c>
      <c r="F60" s="45">
        <v>109312</v>
      </c>
      <c r="G60" s="45">
        <v>89600</v>
      </c>
      <c r="H60" s="45">
        <v>0</v>
      </c>
      <c r="I60" s="45">
        <v>0</v>
      </c>
      <c r="J60" s="46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6">
        <f t="shared" si="0"/>
        <v>109312</v>
      </c>
    </row>
    <row r="61" spans="1:16" ht="38.25" x14ac:dyDescent="0.2">
      <c r="A61" s="43" t="s">
        <v>235</v>
      </c>
      <c r="B61" s="43" t="s">
        <v>236</v>
      </c>
      <c r="C61" s="44" t="s">
        <v>227</v>
      </c>
      <c r="D61" s="45" t="s">
        <v>237</v>
      </c>
      <c r="E61" s="46">
        <v>886441</v>
      </c>
      <c r="F61" s="45">
        <v>886441</v>
      </c>
      <c r="G61" s="45">
        <v>0</v>
      </c>
      <c r="H61" s="45">
        <v>0</v>
      </c>
      <c r="I61" s="45">
        <v>0</v>
      </c>
      <c r="J61" s="46">
        <v>48000</v>
      </c>
      <c r="K61" s="45">
        <v>48000</v>
      </c>
      <c r="L61" s="45">
        <v>0</v>
      </c>
      <c r="M61" s="45">
        <v>0</v>
      </c>
      <c r="N61" s="45">
        <v>0</v>
      </c>
      <c r="O61" s="45">
        <v>48000</v>
      </c>
      <c r="P61" s="46">
        <f t="shared" si="0"/>
        <v>934441</v>
      </c>
    </row>
    <row r="62" spans="1:16" x14ac:dyDescent="0.2">
      <c r="A62" s="43" t="s">
        <v>238</v>
      </c>
      <c r="B62" s="43" t="s">
        <v>239</v>
      </c>
      <c r="C62" s="44" t="s">
        <v>240</v>
      </c>
      <c r="D62" s="45" t="s">
        <v>241</v>
      </c>
      <c r="E62" s="46">
        <v>0</v>
      </c>
      <c r="F62" s="45">
        <v>0</v>
      </c>
      <c r="G62" s="45">
        <v>0</v>
      </c>
      <c r="H62" s="45">
        <v>0</v>
      </c>
      <c r="I62" s="45">
        <v>0</v>
      </c>
      <c r="J62" s="46">
        <v>826000</v>
      </c>
      <c r="K62" s="45">
        <v>826000</v>
      </c>
      <c r="L62" s="45">
        <v>0</v>
      </c>
      <c r="M62" s="45">
        <v>0</v>
      </c>
      <c r="N62" s="45">
        <v>0</v>
      </c>
      <c r="O62" s="45">
        <v>826000</v>
      </c>
      <c r="P62" s="46">
        <f t="shared" si="0"/>
        <v>826000</v>
      </c>
    </row>
    <row r="63" spans="1:16" ht="38.25" x14ac:dyDescent="0.2">
      <c r="A63" s="24" t="s">
        <v>242</v>
      </c>
      <c r="B63" s="131"/>
      <c r="C63" s="39"/>
      <c r="D63" s="40" t="s">
        <v>243</v>
      </c>
      <c r="E63" s="41">
        <v>29460552</v>
      </c>
      <c r="F63" s="42">
        <v>29460552</v>
      </c>
      <c r="G63" s="42">
        <v>12194004</v>
      </c>
      <c r="H63" s="42">
        <v>210837</v>
      </c>
      <c r="I63" s="42">
        <v>0</v>
      </c>
      <c r="J63" s="41">
        <v>325678</v>
      </c>
      <c r="K63" s="42">
        <v>325678</v>
      </c>
      <c r="L63" s="42">
        <v>0</v>
      </c>
      <c r="M63" s="42">
        <v>0</v>
      </c>
      <c r="N63" s="42">
        <v>0</v>
      </c>
      <c r="O63" s="42">
        <v>325678</v>
      </c>
      <c r="P63" s="41">
        <f t="shared" si="0"/>
        <v>29786230</v>
      </c>
    </row>
    <row r="64" spans="1:16" ht="38.25" x14ac:dyDescent="0.2">
      <c r="A64" s="24" t="s">
        <v>244</v>
      </c>
      <c r="B64" s="131"/>
      <c r="C64" s="39"/>
      <c r="D64" s="40" t="s">
        <v>243</v>
      </c>
      <c r="E64" s="41">
        <v>29460552</v>
      </c>
      <c r="F64" s="42">
        <v>29460552</v>
      </c>
      <c r="G64" s="42">
        <v>12194004</v>
      </c>
      <c r="H64" s="42">
        <v>210837</v>
      </c>
      <c r="I64" s="42">
        <v>0</v>
      </c>
      <c r="J64" s="41">
        <v>325678</v>
      </c>
      <c r="K64" s="42">
        <v>325678</v>
      </c>
      <c r="L64" s="42">
        <v>0</v>
      </c>
      <c r="M64" s="42">
        <v>0</v>
      </c>
      <c r="N64" s="42">
        <v>0</v>
      </c>
      <c r="O64" s="42">
        <v>325678</v>
      </c>
      <c r="P64" s="41">
        <f t="shared" si="0"/>
        <v>29786230</v>
      </c>
    </row>
    <row r="65" spans="1:16" ht="38.25" x14ac:dyDescent="0.2">
      <c r="A65" s="43" t="s">
        <v>245</v>
      </c>
      <c r="B65" s="43" t="s">
        <v>137</v>
      </c>
      <c r="C65" s="44" t="s">
        <v>96</v>
      </c>
      <c r="D65" s="45" t="s">
        <v>138</v>
      </c>
      <c r="E65" s="46">
        <v>6546150</v>
      </c>
      <c r="F65" s="45">
        <v>6546150</v>
      </c>
      <c r="G65" s="45">
        <v>5176100</v>
      </c>
      <c r="H65" s="45">
        <v>500</v>
      </c>
      <c r="I65" s="45">
        <v>0</v>
      </c>
      <c r="J65" s="46">
        <v>107864</v>
      </c>
      <c r="K65" s="45">
        <v>107864</v>
      </c>
      <c r="L65" s="45">
        <v>0</v>
      </c>
      <c r="M65" s="45">
        <v>0</v>
      </c>
      <c r="N65" s="45">
        <v>0</v>
      </c>
      <c r="O65" s="45">
        <v>107864</v>
      </c>
      <c r="P65" s="46">
        <f t="shared" si="0"/>
        <v>6654014</v>
      </c>
    </row>
    <row r="66" spans="1:16" ht="80.25" customHeight="1" x14ac:dyDescent="0.2">
      <c r="A66" s="43" t="s">
        <v>246</v>
      </c>
      <c r="B66" s="43" t="s">
        <v>247</v>
      </c>
      <c r="C66" s="44" t="s">
        <v>151</v>
      </c>
      <c r="D66" s="45" t="s">
        <v>248</v>
      </c>
      <c r="E66" s="46">
        <v>33444</v>
      </c>
      <c r="F66" s="45">
        <v>33444</v>
      </c>
      <c r="G66" s="45">
        <v>0</v>
      </c>
      <c r="H66" s="45">
        <v>0</v>
      </c>
      <c r="I66" s="45">
        <v>0</v>
      </c>
      <c r="J66" s="46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6">
        <f t="shared" si="0"/>
        <v>33444</v>
      </c>
    </row>
    <row r="67" spans="1:16" ht="38.25" x14ac:dyDescent="0.2">
      <c r="A67" s="43" t="s">
        <v>249</v>
      </c>
      <c r="B67" s="43" t="s">
        <v>250</v>
      </c>
      <c r="C67" s="44" t="s">
        <v>151</v>
      </c>
      <c r="D67" s="45" t="s">
        <v>251</v>
      </c>
      <c r="E67" s="46">
        <v>70290</v>
      </c>
      <c r="F67" s="45">
        <v>70290</v>
      </c>
      <c r="G67" s="45">
        <v>0</v>
      </c>
      <c r="H67" s="45">
        <v>0</v>
      </c>
      <c r="I67" s="45">
        <v>0</v>
      </c>
      <c r="J67" s="46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6">
        <f t="shared" si="0"/>
        <v>70290</v>
      </c>
    </row>
    <row r="68" spans="1:16" ht="76.5" x14ac:dyDescent="0.2">
      <c r="A68" s="43" t="s">
        <v>252</v>
      </c>
      <c r="B68" s="43" t="s">
        <v>253</v>
      </c>
      <c r="C68" s="44" t="s">
        <v>205</v>
      </c>
      <c r="D68" s="45" t="s">
        <v>254</v>
      </c>
      <c r="E68" s="46">
        <v>9482434</v>
      </c>
      <c r="F68" s="45">
        <v>9482434</v>
      </c>
      <c r="G68" s="45">
        <v>6917200</v>
      </c>
      <c r="H68" s="45">
        <v>210337</v>
      </c>
      <c r="I68" s="45">
        <v>0</v>
      </c>
      <c r="J68" s="46">
        <v>217814</v>
      </c>
      <c r="K68" s="45">
        <v>217814</v>
      </c>
      <c r="L68" s="45">
        <v>0</v>
      </c>
      <c r="M68" s="45">
        <v>0</v>
      </c>
      <c r="N68" s="45">
        <v>0</v>
      </c>
      <c r="O68" s="45">
        <v>217814</v>
      </c>
      <c r="P68" s="46">
        <f t="shared" si="0"/>
        <v>9700248</v>
      </c>
    </row>
    <row r="69" spans="1:16" ht="76.5" x14ac:dyDescent="0.2">
      <c r="A69" s="43" t="s">
        <v>255</v>
      </c>
      <c r="B69" s="43" t="s">
        <v>256</v>
      </c>
      <c r="C69" s="44" t="s">
        <v>140</v>
      </c>
      <c r="D69" s="45" t="s">
        <v>257</v>
      </c>
      <c r="E69" s="46">
        <v>1670000</v>
      </c>
      <c r="F69" s="45">
        <v>1670000</v>
      </c>
      <c r="G69" s="45">
        <v>0</v>
      </c>
      <c r="H69" s="45">
        <v>0</v>
      </c>
      <c r="I69" s="45">
        <v>0</v>
      </c>
      <c r="J69" s="46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6">
        <f t="shared" si="0"/>
        <v>1670000</v>
      </c>
    </row>
    <row r="70" spans="1:16" ht="25.5" x14ac:dyDescent="0.2">
      <c r="A70" s="43" t="s">
        <v>258</v>
      </c>
      <c r="B70" s="43" t="s">
        <v>259</v>
      </c>
      <c r="C70" s="44" t="s">
        <v>260</v>
      </c>
      <c r="D70" s="45" t="s">
        <v>261</v>
      </c>
      <c r="E70" s="46">
        <v>1211556</v>
      </c>
      <c r="F70" s="45">
        <v>1211556</v>
      </c>
      <c r="G70" s="45">
        <v>0</v>
      </c>
      <c r="H70" s="45">
        <v>0</v>
      </c>
      <c r="I70" s="45">
        <v>0</v>
      </c>
      <c r="J70" s="46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6">
        <f t="shared" si="0"/>
        <v>1211556</v>
      </c>
    </row>
    <row r="71" spans="1:16" ht="38.25" x14ac:dyDescent="0.2">
      <c r="A71" s="43" t="s">
        <v>262</v>
      </c>
      <c r="B71" s="43" t="s">
        <v>263</v>
      </c>
      <c r="C71" s="44" t="s">
        <v>260</v>
      </c>
      <c r="D71" s="45" t="s">
        <v>264</v>
      </c>
      <c r="E71" s="46">
        <v>270000</v>
      </c>
      <c r="F71" s="45">
        <v>270000</v>
      </c>
      <c r="G71" s="45">
        <v>0</v>
      </c>
      <c r="H71" s="45">
        <v>0</v>
      </c>
      <c r="I71" s="45">
        <v>0</v>
      </c>
      <c r="J71" s="46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6">
        <f t="shared" si="0"/>
        <v>270000</v>
      </c>
    </row>
    <row r="72" spans="1:16" ht="63.75" x14ac:dyDescent="0.2">
      <c r="A72" s="43" t="s">
        <v>265</v>
      </c>
      <c r="B72" s="43" t="s">
        <v>266</v>
      </c>
      <c r="C72" s="44" t="s">
        <v>260</v>
      </c>
      <c r="D72" s="45" t="s">
        <v>267</v>
      </c>
      <c r="E72" s="46">
        <v>122860</v>
      </c>
      <c r="F72" s="45">
        <v>122860</v>
      </c>
      <c r="G72" s="45">
        <v>100704</v>
      </c>
      <c r="H72" s="45">
        <v>0</v>
      </c>
      <c r="I72" s="45">
        <v>0</v>
      </c>
      <c r="J72" s="46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6">
        <f t="shared" si="0"/>
        <v>122860</v>
      </c>
    </row>
    <row r="73" spans="1:16" ht="25.5" x14ac:dyDescent="0.2">
      <c r="A73" s="43" t="s">
        <v>268</v>
      </c>
      <c r="B73" s="43" t="s">
        <v>269</v>
      </c>
      <c r="C73" s="44" t="s">
        <v>270</v>
      </c>
      <c r="D73" s="45" t="s">
        <v>271</v>
      </c>
      <c r="E73" s="46">
        <v>10053818</v>
      </c>
      <c r="F73" s="45">
        <v>10053818</v>
      </c>
      <c r="G73" s="45">
        <v>0</v>
      </c>
      <c r="H73" s="45">
        <v>0</v>
      </c>
      <c r="I73" s="45">
        <v>0</v>
      </c>
      <c r="J73" s="46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6">
        <f t="shared" si="0"/>
        <v>10053818</v>
      </c>
    </row>
    <row r="74" spans="1:16" ht="25.5" x14ac:dyDescent="0.2">
      <c r="A74" s="24" t="s">
        <v>272</v>
      </c>
      <c r="B74" s="131"/>
      <c r="C74" s="39"/>
      <c r="D74" s="40" t="s">
        <v>273</v>
      </c>
      <c r="E74" s="41">
        <v>1877631</v>
      </c>
      <c r="F74" s="42">
        <v>1877631</v>
      </c>
      <c r="G74" s="42">
        <v>1355215</v>
      </c>
      <c r="H74" s="42">
        <v>29125</v>
      </c>
      <c r="I74" s="42">
        <v>0</v>
      </c>
      <c r="J74" s="41">
        <v>24230</v>
      </c>
      <c r="K74" s="42">
        <v>24230</v>
      </c>
      <c r="L74" s="42">
        <v>0</v>
      </c>
      <c r="M74" s="42">
        <v>0</v>
      </c>
      <c r="N74" s="42">
        <v>0</v>
      </c>
      <c r="O74" s="42">
        <v>24230</v>
      </c>
      <c r="P74" s="41">
        <f t="shared" si="0"/>
        <v>1901861</v>
      </c>
    </row>
    <row r="75" spans="1:16" ht="25.5" x14ac:dyDescent="0.2">
      <c r="A75" s="24" t="s">
        <v>274</v>
      </c>
      <c r="B75" s="131"/>
      <c r="C75" s="39"/>
      <c r="D75" s="40" t="s">
        <v>273</v>
      </c>
      <c r="E75" s="41">
        <v>1877631</v>
      </c>
      <c r="F75" s="42">
        <v>1877631</v>
      </c>
      <c r="G75" s="42">
        <v>1355215</v>
      </c>
      <c r="H75" s="42">
        <v>29125</v>
      </c>
      <c r="I75" s="42">
        <v>0</v>
      </c>
      <c r="J75" s="41">
        <v>24230</v>
      </c>
      <c r="K75" s="42">
        <v>24230</v>
      </c>
      <c r="L75" s="42">
        <v>0</v>
      </c>
      <c r="M75" s="42">
        <v>0</v>
      </c>
      <c r="N75" s="42">
        <v>0</v>
      </c>
      <c r="O75" s="42">
        <v>24230</v>
      </c>
      <c r="P75" s="41">
        <f t="shared" si="0"/>
        <v>1901861</v>
      </c>
    </row>
    <row r="76" spans="1:16" ht="38.25" x14ac:dyDescent="0.2">
      <c r="A76" s="43" t="s">
        <v>275</v>
      </c>
      <c r="B76" s="43" t="s">
        <v>137</v>
      </c>
      <c r="C76" s="44" t="s">
        <v>96</v>
      </c>
      <c r="D76" s="45" t="s">
        <v>138</v>
      </c>
      <c r="E76" s="46">
        <v>1861651</v>
      </c>
      <c r="F76" s="45">
        <v>1861651</v>
      </c>
      <c r="G76" s="45">
        <v>1355215</v>
      </c>
      <c r="H76" s="45">
        <v>29125</v>
      </c>
      <c r="I76" s="45">
        <v>0</v>
      </c>
      <c r="J76" s="46">
        <v>24230</v>
      </c>
      <c r="K76" s="45">
        <v>24230</v>
      </c>
      <c r="L76" s="45">
        <v>0</v>
      </c>
      <c r="M76" s="45">
        <v>0</v>
      </c>
      <c r="N76" s="45">
        <v>0</v>
      </c>
      <c r="O76" s="45">
        <v>24230</v>
      </c>
      <c r="P76" s="46">
        <f t="shared" si="0"/>
        <v>1885881</v>
      </c>
    </row>
    <row r="77" spans="1:16" ht="51" x14ac:dyDescent="0.2">
      <c r="A77" s="43" t="s">
        <v>276</v>
      </c>
      <c r="B77" s="43" t="s">
        <v>277</v>
      </c>
      <c r="C77" s="44" t="s">
        <v>205</v>
      </c>
      <c r="D77" s="45" t="s">
        <v>278</v>
      </c>
      <c r="E77" s="46">
        <v>15980</v>
      </c>
      <c r="F77" s="45">
        <v>15980</v>
      </c>
      <c r="G77" s="45">
        <v>0</v>
      </c>
      <c r="H77" s="45">
        <v>0</v>
      </c>
      <c r="I77" s="45">
        <v>0</v>
      </c>
      <c r="J77" s="46">
        <v>0</v>
      </c>
      <c r="K77" s="45">
        <v>0</v>
      </c>
      <c r="L77" s="45">
        <v>0</v>
      </c>
      <c r="M77" s="45">
        <v>0</v>
      </c>
      <c r="N77" s="45">
        <v>0</v>
      </c>
      <c r="O77" s="45">
        <v>0</v>
      </c>
      <c r="P77" s="46">
        <f t="shared" si="0"/>
        <v>15980</v>
      </c>
    </row>
    <row r="78" spans="1:16" ht="42" customHeight="1" x14ac:dyDescent="0.2">
      <c r="A78" s="24" t="s">
        <v>279</v>
      </c>
      <c r="B78" s="131"/>
      <c r="C78" s="39"/>
      <c r="D78" s="40" t="s">
        <v>280</v>
      </c>
      <c r="E78" s="41">
        <v>55912557</v>
      </c>
      <c r="F78" s="42">
        <v>25239216.280000001</v>
      </c>
      <c r="G78" s="42">
        <v>3855827</v>
      </c>
      <c r="H78" s="42">
        <v>2594873</v>
      </c>
      <c r="I78" s="42">
        <v>30673340.719999999</v>
      </c>
      <c r="J78" s="41">
        <v>7535152</v>
      </c>
      <c r="K78" s="42">
        <v>7171052</v>
      </c>
      <c r="L78" s="42">
        <v>364100</v>
      </c>
      <c r="M78" s="42">
        <v>0</v>
      </c>
      <c r="N78" s="42">
        <v>0</v>
      </c>
      <c r="O78" s="42">
        <v>7171052</v>
      </c>
      <c r="P78" s="41">
        <f t="shared" ref="P78:P109" si="1">E78+J78</f>
        <v>63447709</v>
      </c>
    </row>
    <row r="79" spans="1:16" ht="38.25" x14ac:dyDescent="0.2">
      <c r="A79" s="24" t="s">
        <v>281</v>
      </c>
      <c r="B79" s="131"/>
      <c r="C79" s="39"/>
      <c r="D79" s="40" t="s">
        <v>280</v>
      </c>
      <c r="E79" s="41">
        <v>55912557</v>
      </c>
      <c r="F79" s="42">
        <v>25239216.280000001</v>
      </c>
      <c r="G79" s="42">
        <v>3855827</v>
      </c>
      <c r="H79" s="42">
        <v>2594873</v>
      </c>
      <c r="I79" s="42">
        <v>30673340.719999999</v>
      </c>
      <c r="J79" s="41">
        <v>7535152</v>
      </c>
      <c r="K79" s="42">
        <v>7171052</v>
      </c>
      <c r="L79" s="42">
        <v>364100</v>
      </c>
      <c r="M79" s="42">
        <v>0</v>
      </c>
      <c r="N79" s="42">
        <v>0</v>
      </c>
      <c r="O79" s="42">
        <v>7171052</v>
      </c>
      <c r="P79" s="41">
        <f t="shared" si="1"/>
        <v>63447709</v>
      </c>
    </row>
    <row r="80" spans="1:16" ht="38.25" x14ac:dyDescent="0.2">
      <c r="A80" s="43" t="s">
        <v>282</v>
      </c>
      <c r="B80" s="43" t="s">
        <v>137</v>
      </c>
      <c r="C80" s="44" t="s">
        <v>96</v>
      </c>
      <c r="D80" s="45" t="s">
        <v>138</v>
      </c>
      <c r="E80" s="46">
        <v>4959801.2799999993</v>
      </c>
      <c r="F80" s="45">
        <v>4959801.2799999993</v>
      </c>
      <c r="G80" s="45">
        <v>3855827</v>
      </c>
      <c r="H80" s="45">
        <v>130673</v>
      </c>
      <c r="I80" s="45">
        <v>0</v>
      </c>
      <c r="J80" s="46">
        <v>21000</v>
      </c>
      <c r="K80" s="45">
        <v>21000</v>
      </c>
      <c r="L80" s="45">
        <v>0</v>
      </c>
      <c r="M80" s="45">
        <v>0</v>
      </c>
      <c r="N80" s="45">
        <v>0</v>
      </c>
      <c r="O80" s="45">
        <v>21000</v>
      </c>
      <c r="P80" s="46">
        <f t="shared" si="1"/>
        <v>4980801.2799999993</v>
      </c>
    </row>
    <row r="81" spans="1:16" x14ac:dyDescent="0.2">
      <c r="A81" s="43" t="s">
        <v>283</v>
      </c>
      <c r="B81" s="43" t="s">
        <v>284</v>
      </c>
      <c r="C81" s="44" t="s">
        <v>159</v>
      </c>
      <c r="D81" s="45" t="s">
        <v>285</v>
      </c>
      <c r="E81" s="46">
        <v>0</v>
      </c>
      <c r="F81" s="45">
        <v>0</v>
      </c>
      <c r="G81" s="45">
        <v>0</v>
      </c>
      <c r="H81" s="45">
        <v>0</v>
      </c>
      <c r="I81" s="45">
        <v>0</v>
      </c>
      <c r="J81" s="46">
        <v>650000</v>
      </c>
      <c r="K81" s="45">
        <v>650000</v>
      </c>
      <c r="L81" s="45">
        <v>0</v>
      </c>
      <c r="M81" s="45">
        <v>0</v>
      </c>
      <c r="N81" s="45">
        <v>0</v>
      </c>
      <c r="O81" s="45">
        <v>650000</v>
      </c>
      <c r="P81" s="46">
        <f t="shared" si="1"/>
        <v>650000</v>
      </c>
    </row>
    <row r="82" spans="1:16" x14ac:dyDescent="0.2">
      <c r="A82" s="43" t="s">
        <v>286</v>
      </c>
      <c r="B82" s="43" t="s">
        <v>287</v>
      </c>
      <c r="C82" s="44" t="s">
        <v>288</v>
      </c>
      <c r="D82" s="45" t="s">
        <v>289</v>
      </c>
      <c r="E82" s="46">
        <v>132685</v>
      </c>
      <c r="F82" s="45">
        <v>132685</v>
      </c>
      <c r="G82" s="45">
        <v>0</v>
      </c>
      <c r="H82" s="45">
        <v>0</v>
      </c>
      <c r="I82" s="45">
        <v>0</v>
      </c>
      <c r="J82" s="46">
        <v>0</v>
      </c>
      <c r="K82" s="45">
        <v>0</v>
      </c>
      <c r="L82" s="45">
        <v>0</v>
      </c>
      <c r="M82" s="45">
        <v>0</v>
      </c>
      <c r="N82" s="45">
        <v>0</v>
      </c>
      <c r="O82" s="45">
        <v>0</v>
      </c>
      <c r="P82" s="46">
        <f t="shared" si="1"/>
        <v>132685</v>
      </c>
    </row>
    <row r="83" spans="1:16" ht="25.5" x14ac:dyDescent="0.2">
      <c r="A83" s="43" t="s">
        <v>290</v>
      </c>
      <c r="B83" s="43" t="s">
        <v>269</v>
      </c>
      <c r="C83" s="44" t="s">
        <v>270</v>
      </c>
      <c r="D83" s="45" t="s">
        <v>271</v>
      </c>
      <c r="E83" s="46">
        <v>698400</v>
      </c>
      <c r="F83" s="45">
        <v>698400</v>
      </c>
      <c r="G83" s="45">
        <v>0</v>
      </c>
      <c r="H83" s="45">
        <v>0</v>
      </c>
      <c r="I83" s="45">
        <v>0</v>
      </c>
      <c r="J83" s="46">
        <v>0</v>
      </c>
      <c r="K83" s="45">
        <v>0</v>
      </c>
      <c r="L83" s="45">
        <v>0</v>
      </c>
      <c r="M83" s="45">
        <v>0</v>
      </c>
      <c r="N83" s="45">
        <v>0</v>
      </c>
      <c r="O83" s="45">
        <v>0</v>
      </c>
      <c r="P83" s="46">
        <f t="shared" si="1"/>
        <v>698400</v>
      </c>
    </row>
    <row r="84" spans="1:16" ht="25.5" x14ac:dyDescent="0.2">
      <c r="A84" s="43" t="s">
        <v>291</v>
      </c>
      <c r="B84" s="43" t="s">
        <v>292</v>
      </c>
      <c r="C84" s="44" t="s">
        <v>293</v>
      </c>
      <c r="D84" s="45" t="s">
        <v>294</v>
      </c>
      <c r="E84" s="46">
        <v>569557</v>
      </c>
      <c r="F84" s="45">
        <v>0</v>
      </c>
      <c r="G84" s="45">
        <v>0</v>
      </c>
      <c r="H84" s="45">
        <v>0</v>
      </c>
      <c r="I84" s="45">
        <v>569557</v>
      </c>
      <c r="J84" s="46">
        <v>0</v>
      </c>
      <c r="K84" s="45">
        <v>0</v>
      </c>
      <c r="L84" s="45">
        <v>0</v>
      </c>
      <c r="M84" s="45">
        <v>0</v>
      </c>
      <c r="N84" s="45">
        <v>0</v>
      </c>
      <c r="O84" s="45">
        <v>0</v>
      </c>
      <c r="P84" s="46">
        <f t="shared" si="1"/>
        <v>569557</v>
      </c>
    </row>
    <row r="85" spans="1:16" ht="25.5" x14ac:dyDescent="0.2">
      <c r="A85" s="43" t="s">
        <v>295</v>
      </c>
      <c r="B85" s="43" t="s">
        <v>296</v>
      </c>
      <c r="C85" s="44" t="s">
        <v>297</v>
      </c>
      <c r="D85" s="45" t="s">
        <v>298</v>
      </c>
      <c r="E85" s="46">
        <v>1623835</v>
      </c>
      <c r="F85" s="45">
        <v>0</v>
      </c>
      <c r="G85" s="45">
        <v>0</v>
      </c>
      <c r="H85" s="45">
        <v>0</v>
      </c>
      <c r="I85" s="45">
        <v>1623835</v>
      </c>
      <c r="J85" s="46">
        <v>695070</v>
      </c>
      <c r="K85" s="45">
        <v>695070</v>
      </c>
      <c r="L85" s="45">
        <v>0</v>
      </c>
      <c r="M85" s="45">
        <v>0</v>
      </c>
      <c r="N85" s="45">
        <v>0</v>
      </c>
      <c r="O85" s="45">
        <v>695070</v>
      </c>
      <c r="P85" s="46">
        <f t="shared" si="1"/>
        <v>2318905</v>
      </c>
    </row>
    <row r="86" spans="1:16" ht="51" x14ac:dyDescent="0.2">
      <c r="A86" s="43" t="s">
        <v>299</v>
      </c>
      <c r="B86" s="43" t="s">
        <v>300</v>
      </c>
      <c r="C86" s="44" t="s">
        <v>297</v>
      </c>
      <c r="D86" s="45" t="s">
        <v>301</v>
      </c>
      <c r="E86" s="46">
        <v>5418180</v>
      </c>
      <c r="F86" s="45">
        <v>0</v>
      </c>
      <c r="G86" s="45">
        <v>0</v>
      </c>
      <c r="H86" s="45">
        <v>0</v>
      </c>
      <c r="I86" s="45">
        <v>5418180</v>
      </c>
      <c r="J86" s="46">
        <v>0</v>
      </c>
      <c r="K86" s="45">
        <v>0</v>
      </c>
      <c r="L86" s="45">
        <v>0</v>
      </c>
      <c r="M86" s="45">
        <v>0</v>
      </c>
      <c r="N86" s="45">
        <v>0</v>
      </c>
      <c r="O86" s="45">
        <v>0</v>
      </c>
      <c r="P86" s="46">
        <f t="shared" si="1"/>
        <v>5418180</v>
      </c>
    </row>
    <row r="87" spans="1:16" x14ac:dyDescent="0.2">
      <c r="A87" s="43" t="s">
        <v>302</v>
      </c>
      <c r="B87" s="43" t="s">
        <v>303</v>
      </c>
      <c r="C87" s="44" t="s">
        <v>297</v>
      </c>
      <c r="D87" s="45" t="s">
        <v>304</v>
      </c>
      <c r="E87" s="46">
        <v>41032652</v>
      </c>
      <c r="F87" s="45">
        <v>18318330</v>
      </c>
      <c r="G87" s="45">
        <v>0</v>
      </c>
      <c r="H87" s="45">
        <v>2464200</v>
      </c>
      <c r="I87" s="45">
        <v>22714322</v>
      </c>
      <c r="J87" s="46">
        <v>3671100</v>
      </c>
      <c r="K87" s="45">
        <v>3671100</v>
      </c>
      <c r="L87" s="45">
        <v>0</v>
      </c>
      <c r="M87" s="45">
        <v>0</v>
      </c>
      <c r="N87" s="45">
        <v>0</v>
      </c>
      <c r="O87" s="45">
        <v>3671100</v>
      </c>
      <c r="P87" s="46">
        <f t="shared" si="1"/>
        <v>44703752</v>
      </c>
    </row>
    <row r="88" spans="1:16" ht="25.5" x14ac:dyDescent="0.2">
      <c r="A88" s="43" t="s">
        <v>305</v>
      </c>
      <c r="B88" s="43" t="s">
        <v>306</v>
      </c>
      <c r="C88" s="44" t="s">
        <v>307</v>
      </c>
      <c r="D88" s="45" t="s">
        <v>308</v>
      </c>
      <c r="E88" s="46">
        <v>0</v>
      </c>
      <c r="F88" s="45">
        <v>0</v>
      </c>
      <c r="G88" s="45">
        <v>0</v>
      </c>
      <c r="H88" s="45">
        <v>0</v>
      </c>
      <c r="I88" s="45">
        <v>0</v>
      </c>
      <c r="J88" s="46">
        <v>1033882</v>
      </c>
      <c r="K88" s="45">
        <v>1033882</v>
      </c>
      <c r="L88" s="45">
        <v>0</v>
      </c>
      <c r="M88" s="45">
        <v>0</v>
      </c>
      <c r="N88" s="45">
        <v>0</v>
      </c>
      <c r="O88" s="45">
        <v>1033882</v>
      </c>
      <c r="P88" s="46">
        <f t="shared" si="1"/>
        <v>1033882</v>
      </c>
    </row>
    <row r="89" spans="1:16" x14ac:dyDescent="0.2">
      <c r="A89" s="43" t="s">
        <v>309</v>
      </c>
      <c r="B89" s="43" t="s">
        <v>115</v>
      </c>
      <c r="C89" s="44" t="s">
        <v>116</v>
      </c>
      <c r="D89" s="45" t="s">
        <v>117</v>
      </c>
      <c r="E89" s="46">
        <v>280000</v>
      </c>
      <c r="F89" s="45">
        <v>280000</v>
      </c>
      <c r="G89" s="45">
        <v>0</v>
      </c>
      <c r="H89" s="45">
        <v>0</v>
      </c>
      <c r="I89" s="45">
        <v>0</v>
      </c>
      <c r="J89" s="46">
        <v>0</v>
      </c>
      <c r="K89" s="45">
        <v>0</v>
      </c>
      <c r="L89" s="45">
        <v>0</v>
      </c>
      <c r="M89" s="45">
        <v>0</v>
      </c>
      <c r="N89" s="45">
        <v>0</v>
      </c>
      <c r="O89" s="45">
        <v>0</v>
      </c>
      <c r="P89" s="46">
        <f t="shared" si="1"/>
        <v>280000</v>
      </c>
    </row>
    <row r="90" spans="1:16" x14ac:dyDescent="0.2">
      <c r="A90" s="43" t="s">
        <v>310</v>
      </c>
      <c r="B90" s="43" t="s">
        <v>311</v>
      </c>
      <c r="C90" s="44" t="s">
        <v>312</v>
      </c>
      <c r="D90" s="45" t="s">
        <v>313</v>
      </c>
      <c r="E90" s="46">
        <v>400000</v>
      </c>
      <c r="F90" s="45">
        <v>400000</v>
      </c>
      <c r="G90" s="45">
        <v>0</v>
      </c>
      <c r="H90" s="45">
        <v>0</v>
      </c>
      <c r="I90" s="45">
        <v>0</v>
      </c>
      <c r="J90" s="46">
        <v>0</v>
      </c>
      <c r="K90" s="45">
        <v>0</v>
      </c>
      <c r="L90" s="45">
        <v>0</v>
      </c>
      <c r="M90" s="45">
        <v>0</v>
      </c>
      <c r="N90" s="45">
        <v>0</v>
      </c>
      <c r="O90" s="45">
        <v>0</v>
      </c>
      <c r="P90" s="46">
        <f t="shared" si="1"/>
        <v>400000</v>
      </c>
    </row>
    <row r="91" spans="1:16" x14ac:dyDescent="0.2">
      <c r="A91" s="43" t="s">
        <v>314</v>
      </c>
      <c r="B91" s="43" t="s">
        <v>239</v>
      </c>
      <c r="C91" s="44" t="s">
        <v>240</v>
      </c>
      <c r="D91" s="45" t="s">
        <v>241</v>
      </c>
      <c r="E91" s="46">
        <v>0</v>
      </c>
      <c r="F91" s="45">
        <v>0</v>
      </c>
      <c r="G91" s="45">
        <v>0</v>
      </c>
      <c r="H91" s="45">
        <v>0</v>
      </c>
      <c r="I91" s="45">
        <v>0</v>
      </c>
      <c r="J91" s="46">
        <v>650000</v>
      </c>
      <c r="K91" s="45">
        <v>650000</v>
      </c>
      <c r="L91" s="45">
        <v>0</v>
      </c>
      <c r="M91" s="45">
        <v>0</v>
      </c>
      <c r="N91" s="45">
        <v>0</v>
      </c>
      <c r="O91" s="45">
        <v>650000</v>
      </c>
      <c r="P91" s="46">
        <f t="shared" si="1"/>
        <v>650000</v>
      </c>
    </row>
    <row r="92" spans="1:16" ht="25.5" x14ac:dyDescent="0.2">
      <c r="A92" s="43" t="s">
        <v>315</v>
      </c>
      <c r="B92" s="43" t="s">
        <v>316</v>
      </c>
      <c r="C92" s="44" t="s">
        <v>120</v>
      </c>
      <c r="D92" s="45" t="s">
        <v>317</v>
      </c>
      <c r="E92" s="46">
        <v>347446.72</v>
      </c>
      <c r="F92" s="45">
        <v>0</v>
      </c>
      <c r="G92" s="45">
        <v>0</v>
      </c>
      <c r="H92" s="45">
        <v>0</v>
      </c>
      <c r="I92" s="45">
        <v>347446.72</v>
      </c>
      <c r="J92" s="46">
        <v>0</v>
      </c>
      <c r="K92" s="45">
        <v>0</v>
      </c>
      <c r="L92" s="45">
        <v>0</v>
      </c>
      <c r="M92" s="45">
        <v>0</v>
      </c>
      <c r="N92" s="45">
        <v>0</v>
      </c>
      <c r="O92" s="45">
        <v>0</v>
      </c>
      <c r="P92" s="46">
        <f t="shared" si="1"/>
        <v>347446.72</v>
      </c>
    </row>
    <row r="93" spans="1:16" ht="25.5" x14ac:dyDescent="0.2">
      <c r="A93" s="43" t="s">
        <v>549</v>
      </c>
      <c r="B93" s="43" t="s">
        <v>550</v>
      </c>
      <c r="C93" s="44" t="s">
        <v>124</v>
      </c>
      <c r="D93" s="45" t="s">
        <v>551</v>
      </c>
      <c r="E93" s="46">
        <v>0</v>
      </c>
      <c r="F93" s="45">
        <v>0</v>
      </c>
      <c r="G93" s="45">
        <v>0</v>
      </c>
      <c r="H93" s="45">
        <v>0</v>
      </c>
      <c r="I93" s="45">
        <v>0</v>
      </c>
      <c r="J93" s="46">
        <v>450000</v>
      </c>
      <c r="K93" s="45">
        <v>450000</v>
      </c>
      <c r="L93" s="45">
        <v>0</v>
      </c>
      <c r="M93" s="45">
        <v>0</v>
      </c>
      <c r="N93" s="45">
        <v>0</v>
      </c>
      <c r="O93" s="45">
        <v>450000</v>
      </c>
      <c r="P93" s="46">
        <f t="shared" si="1"/>
        <v>450000</v>
      </c>
    </row>
    <row r="94" spans="1:16" ht="25.5" x14ac:dyDescent="0.2">
      <c r="A94" s="43" t="s">
        <v>318</v>
      </c>
      <c r="B94" s="43" t="s">
        <v>319</v>
      </c>
      <c r="C94" s="44" t="s">
        <v>320</v>
      </c>
      <c r="D94" s="45" t="s">
        <v>321</v>
      </c>
      <c r="E94" s="46">
        <v>450000</v>
      </c>
      <c r="F94" s="45">
        <v>450000</v>
      </c>
      <c r="G94" s="45">
        <v>0</v>
      </c>
      <c r="H94" s="45">
        <v>0</v>
      </c>
      <c r="I94" s="45">
        <v>0</v>
      </c>
      <c r="J94" s="46">
        <v>0</v>
      </c>
      <c r="K94" s="45">
        <v>0</v>
      </c>
      <c r="L94" s="45">
        <v>0</v>
      </c>
      <c r="M94" s="45">
        <v>0</v>
      </c>
      <c r="N94" s="45">
        <v>0</v>
      </c>
      <c r="O94" s="45">
        <v>0</v>
      </c>
      <c r="P94" s="46">
        <f t="shared" si="1"/>
        <v>450000</v>
      </c>
    </row>
    <row r="95" spans="1:16" ht="25.5" x14ac:dyDescent="0.2">
      <c r="A95" s="43" t="s">
        <v>322</v>
      </c>
      <c r="B95" s="43" t="s">
        <v>323</v>
      </c>
      <c r="C95" s="44" t="s">
        <v>324</v>
      </c>
      <c r="D95" s="45" t="s">
        <v>325</v>
      </c>
      <c r="E95" s="46">
        <v>0</v>
      </c>
      <c r="F95" s="45">
        <v>0</v>
      </c>
      <c r="G95" s="45">
        <v>0</v>
      </c>
      <c r="H95" s="45">
        <v>0</v>
      </c>
      <c r="I95" s="45">
        <v>0</v>
      </c>
      <c r="J95" s="46">
        <v>364100</v>
      </c>
      <c r="K95" s="45">
        <v>0</v>
      </c>
      <c r="L95" s="45">
        <v>364100</v>
      </c>
      <c r="M95" s="45">
        <v>0</v>
      </c>
      <c r="N95" s="45">
        <v>0</v>
      </c>
      <c r="O95" s="45">
        <v>0</v>
      </c>
      <c r="P95" s="46">
        <f t="shared" si="1"/>
        <v>364100</v>
      </c>
    </row>
    <row r="96" spans="1:16" ht="25.5" x14ac:dyDescent="0.2">
      <c r="A96" s="24" t="s">
        <v>326</v>
      </c>
      <c r="B96" s="131"/>
      <c r="C96" s="39"/>
      <c r="D96" s="40" t="s">
        <v>327</v>
      </c>
      <c r="E96" s="41">
        <v>1401139.0000000002</v>
      </c>
      <c r="F96" s="42">
        <v>1401139.0000000002</v>
      </c>
      <c r="G96" s="42">
        <v>931800</v>
      </c>
      <c r="H96" s="42">
        <v>102406</v>
      </c>
      <c r="I96" s="42">
        <v>0</v>
      </c>
      <c r="J96" s="41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1">
        <f t="shared" si="1"/>
        <v>1401139.0000000002</v>
      </c>
    </row>
    <row r="97" spans="1:16" ht="25.5" x14ac:dyDescent="0.2">
      <c r="A97" s="24" t="s">
        <v>328</v>
      </c>
      <c r="B97" s="131"/>
      <c r="C97" s="39"/>
      <c r="D97" s="40" t="s">
        <v>327</v>
      </c>
      <c r="E97" s="41">
        <v>1401139.0000000002</v>
      </c>
      <c r="F97" s="42">
        <v>1401139.0000000002</v>
      </c>
      <c r="G97" s="42">
        <v>931800</v>
      </c>
      <c r="H97" s="42">
        <v>102406</v>
      </c>
      <c r="I97" s="42">
        <v>0</v>
      </c>
      <c r="J97" s="41">
        <v>0</v>
      </c>
      <c r="K97" s="42">
        <v>0</v>
      </c>
      <c r="L97" s="42">
        <v>0</v>
      </c>
      <c r="M97" s="42">
        <v>0</v>
      </c>
      <c r="N97" s="42">
        <v>0</v>
      </c>
      <c r="O97" s="42">
        <v>0</v>
      </c>
      <c r="P97" s="41">
        <f t="shared" si="1"/>
        <v>1401139.0000000002</v>
      </c>
    </row>
    <row r="98" spans="1:16" ht="38.25" x14ac:dyDescent="0.2">
      <c r="A98" s="43" t="s">
        <v>329</v>
      </c>
      <c r="B98" s="43" t="s">
        <v>137</v>
      </c>
      <c r="C98" s="44" t="s">
        <v>96</v>
      </c>
      <c r="D98" s="45" t="s">
        <v>138</v>
      </c>
      <c r="E98" s="46">
        <v>1309139.0000000002</v>
      </c>
      <c r="F98" s="45">
        <v>1309139.0000000002</v>
      </c>
      <c r="G98" s="45">
        <v>931800</v>
      </c>
      <c r="H98" s="45">
        <v>102406</v>
      </c>
      <c r="I98" s="45">
        <v>0</v>
      </c>
      <c r="J98" s="46">
        <v>0</v>
      </c>
      <c r="K98" s="45">
        <v>0</v>
      </c>
      <c r="L98" s="45">
        <v>0</v>
      </c>
      <c r="M98" s="45">
        <v>0</v>
      </c>
      <c r="N98" s="45">
        <v>0</v>
      </c>
      <c r="O98" s="45">
        <v>0</v>
      </c>
      <c r="P98" s="46">
        <f t="shared" si="1"/>
        <v>1309139.0000000002</v>
      </c>
    </row>
    <row r="99" spans="1:16" x14ac:dyDescent="0.2">
      <c r="A99" s="43" t="s">
        <v>330</v>
      </c>
      <c r="B99" s="43" t="s">
        <v>115</v>
      </c>
      <c r="C99" s="44" t="s">
        <v>116</v>
      </c>
      <c r="D99" s="45" t="s">
        <v>117</v>
      </c>
      <c r="E99" s="46">
        <v>92000</v>
      </c>
      <c r="F99" s="45">
        <v>92000</v>
      </c>
      <c r="G99" s="45">
        <v>0</v>
      </c>
      <c r="H99" s="45">
        <v>0</v>
      </c>
      <c r="I99" s="45">
        <v>0</v>
      </c>
      <c r="J99" s="46">
        <v>0</v>
      </c>
      <c r="K99" s="45">
        <v>0</v>
      </c>
      <c r="L99" s="45">
        <v>0</v>
      </c>
      <c r="M99" s="45">
        <v>0</v>
      </c>
      <c r="N99" s="45">
        <v>0</v>
      </c>
      <c r="O99" s="45">
        <v>0</v>
      </c>
      <c r="P99" s="46">
        <f t="shared" si="1"/>
        <v>92000</v>
      </c>
    </row>
    <row r="100" spans="1:16" ht="25.5" x14ac:dyDescent="0.2">
      <c r="A100" s="24" t="s">
        <v>331</v>
      </c>
      <c r="B100" s="131"/>
      <c r="C100" s="39"/>
      <c r="D100" s="40" t="s">
        <v>332</v>
      </c>
      <c r="E100" s="41">
        <v>1744527</v>
      </c>
      <c r="F100" s="42">
        <v>1744527</v>
      </c>
      <c r="G100" s="42">
        <v>1339440</v>
      </c>
      <c r="H100" s="42">
        <v>71064</v>
      </c>
      <c r="I100" s="42">
        <v>0</v>
      </c>
      <c r="J100" s="41">
        <v>0</v>
      </c>
      <c r="K100" s="42">
        <v>0</v>
      </c>
      <c r="L100" s="42">
        <v>0</v>
      </c>
      <c r="M100" s="42">
        <v>0</v>
      </c>
      <c r="N100" s="42">
        <v>0</v>
      </c>
      <c r="O100" s="42">
        <v>0</v>
      </c>
      <c r="P100" s="41">
        <f t="shared" si="1"/>
        <v>1744527</v>
      </c>
    </row>
    <row r="101" spans="1:16" ht="25.5" x14ac:dyDescent="0.2">
      <c r="A101" s="24" t="s">
        <v>333</v>
      </c>
      <c r="B101" s="131"/>
      <c r="C101" s="39"/>
      <c r="D101" s="40" t="s">
        <v>332</v>
      </c>
      <c r="E101" s="41">
        <v>1744527</v>
      </c>
      <c r="F101" s="42">
        <v>1744527</v>
      </c>
      <c r="G101" s="42">
        <v>1339440</v>
      </c>
      <c r="H101" s="42">
        <v>71064</v>
      </c>
      <c r="I101" s="42">
        <v>0</v>
      </c>
      <c r="J101" s="41">
        <v>0</v>
      </c>
      <c r="K101" s="42">
        <v>0</v>
      </c>
      <c r="L101" s="42">
        <v>0</v>
      </c>
      <c r="M101" s="42">
        <v>0</v>
      </c>
      <c r="N101" s="42">
        <v>0</v>
      </c>
      <c r="O101" s="42">
        <v>0</v>
      </c>
      <c r="P101" s="41">
        <f t="shared" si="1"/>
        <v>1744527</v>
      </c>
    </row>
    <row r="102" spans="1:16" ht="38.25" x14ac:dyDescent="0.2">
      <c r="A102" s="43" t="s">
        <v>334</v>
      </c>
      <c r="B102" s="43" t="s">
        <v>137</v>
      </c>
      <c r="C102" s="44" t="s">
        <v>96</v>
      </c>
      <c r="D102" s="45" t="s">
        <v>138</v>
      </c>
      <c r="E102" s="46">
        <v>1744527</v>
      </c>
      <c r="F102" s="45">
        <v>1744527</v>
      </c>
      <c r="G102" s="45">
        <v>1339440</v>
      </c>
      <c r="H102" s="45">
        <v>71064</v>
      </c>
      <c r="I102" s="45">
        <v>0</v>
      </c>
      <c r="J102" s="46">
        <v>0</v>
      </c>
      <c r="K102" s="45">
        <v>0</v>
      </c>
      <c r="L102" s="45">
        <v>0</v>
      </c>
      <c r="M102" s="45">
        <v>0</v>
      </c>
      <c r="N102" s="45">
        <v>0</v>
      </c>
      <c r="O102" s="45">
        <v>0</v>
      </c>
      <c r="P102" s="46">
        <f t="shared" si="1"/>
        <v>1744527</v>
      </c>
    </row>
    <row r="103" spans="1:16" ht="25.5" x14ac:dyDescent="0.2">
      <c r="A103" s="24" t="s">
        <v>335</v>
      </c>
      <c r="B103" s="131"/>
      <c r="C103" s="39"/>
      <c r="D103" s="40" t="s">
        <v>336</v>
      </c>
      <c r="E103" s="41">
        <v>12247441</v>
      </c>
      <c r="F103" s="42">
        <v>10447441</v>
      </c>
      <c r="G103" s="42">
        <v>2176300</v>
      </c>
      <c r="H103" s="42">
        <v>136788</v>
      </c>
      <c r="I103" s="42">
        <v>0</v>
      </c>
      <c r="J103" s="41">
        <v>6669100</v>
      </c>
      <c r="K103" s="42">
        <v>6669100</v>
      </c>
      <c r="L103" s="42">
        <v>0</v>
      </c>
      <c r="M103" s="42">
        <v>0</v>
      </c>
      <c r="N103" s="42">
        <v>0</v>
      </c>
      <c r="O103" s="42">
        <v>6669100</v>
      </c>
      <c r="P103" s="41">
        <f t="shared" si="1"/>
        <v>18916541</v>
      </c>
    </row>
    <row r="104" spans="1:16" ht="25.5" x14ac:dyDescent="0.2">
      <c r="A104" s="24" t="s">
        <v>337</v>
      </c>
      <c r="B104" s="131"/>
      <c r="C104" s="39"/>
      <c r="D104" s="40" t="s">
        <v>336</v>
      </c>
      <c r="E104" s="41">
        <v>12247441</v>
      </c>
      <c r="F104" s="42">
        <v>10447441</v>
      </c>
      <c r="G104" s="42">
        <v>2176300</v>
      </c>
      <c r="H104" s="42">
        <v>136788</v>
      </c>
      <c r="I104" s="42">
        <v>0</v>
      </c>
      <c r="J104" s="41">
        <v>6669100</v>
      </c>
      <c r="K104" s="42">
        <v>6669100</v>
      </c>
      <c r="L104" s="42">
        <v>0</v>
      </c>
      <c r="M104" s="42">
        <v>0</v>
      </c>
      <c r="N104" s="42">
        <v>0</v>
      </c>
      <c r="O104" s="42">
        <v>6669100</v>
      </c>
      <c r="P104" s="41">
        <f t="shared" si="1"/>
        <v>18916541</v>
      </c>
    </row>
    <row r="105" spans="1:16" ht="38.25" x14ac:dyDescent="0.2">
      <c r="A105" s="43" t="s">
        <v>338</v>
      </c>
      <c r="B105" s="43" t="s">
        <v>137</v>
      </c>
      <c r="C105" s="44" t="s">
        <v>96</v>
      </c>
      <c r="D105" s="45" t="s">
        <v>138</v>
      </c>
      <c r="E105" s="46">
        <v>3147141</v>
      </c>
      <c r="F105" s="45">
        <v>3147141</v>
      </c>
      <c r="G105" s="45">
        <v>2176300</v>
      </c>
      <c r="H105" s="45">
        <v>136788</v>
      </c>
      <c r="I105" s="45">
        <v>0</v>
      </c>
      <c r="J105" s="46">
        <v>0</v>
      </c>
      <c r="K105" s="45">
        <v>0</v>
      </c>
      <c r="L105" s="45">
        <v>0</v>
      </c>
      <c r="M105" s="45">
        <v>0</v>
      </c>
      <c r="N105" s="45">
        <v>0</v>
      </c>
      <c r="O105" s="45">
        <v>0</v>
      </c>
      <c r="P105" s="46">
        <f t="shared" si="1"/>
        <v>3147141</v>
      </c>
    </row>
    <row r="106" spans="1:16" x14ac:dyDescent="0.2">
      <c r="A106" s="43" t="s">
        <v>339</v>
      </c>
      <c r="B106" s="43" t="s">
        <v>340</v>
      </c>
      <c r="C106" s="44" t="s">
        <v>100</v>
      </c>
      <c r="D106" s="45" t="s">
        <v>341</v>
      </c>
      <c r="E106" s="46">
        <v>1800000</v>
      </c>
      <c r="F106" s="45">
        <v>0</v>
      </c>
      <c r="G106" s="45">
        <v>0</v>
      </c>
      <c r="H106" s="45">
        <v>0</v>
      </c>
      <c r="I106" s="45">
        <v>0</v>
      </c>
      <c r="J106" s="46">
        <v>0</v>
      </c>
      <c r="K106" s="45">
        <v>0</v>
      </c>
      <c r="L106" s="45">
        <v>0</v>
      </c>
      <c r="M106" s="45">
        <v>0</v>
      </c>
      <c r="N106" s="45">
        <v>0</v>
      </c>
      <c r="O106" s="45">
        <v>0</v>
      </c>
      <c r="P106" s="46">
        <f t="shared" si="1"/>
        <v>1800000</v>
      </c>
    </row>
    <row r="107" spans="1:16" x14ac:dyDescent="0.2">
      <c r="A107" s="43" t="s">
        <v>37</v>
      </c>
      <c r="B107" s="43" t="s">
        <v>38</v>
      </c>
      <c r="C107" s="44" t="s">
        <v>99</v>
      </c>
      <c r="D107" s="45" t="s">
        <v>21</v>
      </c>
      <c r="E107" s="46">
        <v>1945800</v>
      </c>
      <c r="F107" s="45">
        <v>1945800</v>
      </c>
      <c r="G107" s="45">
        <v>0</v>
      </c>
      <c r="H107" s="45">
        <v>0</v>
      </c>
      <c r="I107" s="45">
        <v>0</v>
      </c>
      <c r="J107" s="46">
        <v>2530100</v>
      </c>
      <c r="K107" s="45">
        <v>2530100</v>
      </c>
      <c r="L107" s="45">
        <v>0</v>
      </c>
      <c r="M107" s="45">
        <v>0</v>
      </c>
      <c r="N107" s="45">
        <v>0</v>
      </c>
      <c r="O107" s="45">
        <v>2530100</v>
      </c>
      <c r="P107" s="46">
        <f t="shared" si="1"/>
        <v>4475900</v>
      </c>
    </row>
    <row r="108" spans="1:16" ht="38.25" x14ac:dyDescent="0.2">
      <c r="A108" s="43" t="s">
        <v>44</v>
      </c>
      <c r="B108" s="43" t="s">
        <v>342</v>
      </c>
      <c r="C108" s="44" t="s">
        <v>99</v>
      </c>
      <c r="D108" s="45" t="s">
        <v>45</v>
      </c>
      <c r="E108" s="46">
        <v>5354500</v>
      </c>
      <c r="F108" s="45">
        <v>5354500</v>
      </c>
      <c r="G108" s="45">
        <v>0</v>
      </c>
      <c r="H108" s="45">
        <v>0</v>
      </c>
      <c r="I108" s="45">
        <v>0</v>
      </c>
      <c r="J108" s="46">
        <v>4139000</v>
      </c>
      <c r="K108" s="45">
        <v>4139000</v>
      </c>
      <c r="L108" s="45">
        <v>0</v>
      </c>
      <c r="M108" s="45">
        <v>0</v>
      </c>
      <c r="N108" s="45">
        <v>0</v>
      </c>
      <c r="O108" s="45">
        <v>4139000</v>
      </c>
      <c r="P108" s="46">
        <f t="shared" si="1"/>
        <v>9493500</v>
      </c>
    </row>
    <row r="109" spans="1:16" x14ac:dyDescent="0.2">
      <c r="A109" s="48" t="s">
        <v>28</v>
      </c>
      <c r="B109" s="49" t="s">
        <v>28</v>
      </c>
      <c r="C109" s="50" t="s">
        <v>28</v>
      </c>
      <c r="D109" s="51" t="s">
        <v>343</v>
      </c>
      <c r="E109" s="41">
        <v>486133716.5</v>
      </c>
      <c r="F109" s="41">
        <v>452230375.77999997</v>
      </c>
      <c r="G109" s="41">
        <v>233465341.18000001</v>
      </c>
      <c r="H109" s="41">
        <v>44615030</v>
      </c>
      <c r="I109" s="41">
        <v>32103340.719999999</v>
      </c>
      <c r="J109" s="41">
        <v>48715789.5</v>
      </c>
      <c r="K109" s="41">
        <v>26646071.5</v>
      </c>
      <c r="L109" s="41">
        <v>8932900</v>
      </c>
      <c r="M109" s="41">
        <v>134265</v>
      </c>
      <c r="N109" s="41">
        <v>720900</v>
      </c>
      <c r="O109" s="41">
        <v>39782889.5</v>
      </c>
      <c r="P109" s="41">
        <f t="shared" si="1"/>
        <v>534849506</v>
      </c>
    </row>
    <row r="111" spans="1:16" x14ac:dyDescent="0.2">
      <c r="B111" s="119" t="s">
        <v>592</v>
      </c>
      <c r="G111" s="119" t="s">
        <v>593</v>
      </c>
    </row>
  </sheetData>
  <mergeCells count="23">
    <mergeCell ref="M2:P4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L10:L12"/>
    <mergeCell ref="M10:N10"/>
    <mergeCell ref="O10:O12"/>
    <mergeCell ref="G11:G12"/>
    <mergeCell ref="H11:H12"/>
    <mergeCell ref="M11:M12"/>
    <mergeCell ref="N11:N12"/>
    <mergeCell ref="K10:K1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view="pageBreakPreview" topLeftCell="A2" zoomScale="60" zoomScaleNormal="100" workbookViewId="0">
      <selection activeCell="C2" sqref="C2:D3"/>
    </sheetView>
  </sheetViews>
  <sheetFormatPr defaultRowHeight="12.75" x14ac:dyDescent="0.2"/>
  <cols>
    <col min="1" max="2" width="20.7109375" customWidth="1"/>
    <col min="3" max="3" width="100.7109375" customWidth="1"/>
    <col min="4" max="4" width="20.7109375" customWidth="1"/>
  </cols>
  <sheetData>
    <row r="1" spans="1:4" x14ac:dyDescent="0.2">
      <c r="C1" s="172" t="s">
        <v>0</v>
      </c>
      <c r="D1" s="172"/>
    </row>
    <row r="2" spans="1:4" ht="12.75" customHeight="1" x14ac:dyDescent="0.2">
      <c r="C2" s="133" t="s">
        <v>582</v>
      </c>
      <c r="D2" s="133"/>
    </row>
    <row r="3" spans="1:4" ht="22.5" customHeight="1" x14ac:dyDescent="0.2">
      <c r="C3" s="133"/>
      <c r="D3" s="133"/>
    </row>
    <row r="4" spans="1:4" x14ac:dyDescent="0.2">
      <c r="C4" s="127"/>
    </row>
    <row r="5" spans="1:4" x14ac:dyDescent="0.2">
      <c r="A5" s="143" t="s">
        <v>1</v>
      </c>
      <c r="B5" s="143"/>
      <c r="C5" s="143"/>
      <c r="D5" s="143"/>
    </row>
    <row r="6" spans="1:4" x14ac:dyDescent="0.2">
      <c r="A6" s="173" t="s">
        <v>2</v>
      </c>
      <c r="B6" s="173"/>
      <c r="C6" s="173"/>
      <c r="D6" s="173"/>
    </row>
    <row r="7" spans="1:4" x14ac:dyDescent="0.2">
      <c r="A7" s="135" t="s">
        <v>3</v>
      </c>
      <c r="B7" s="135"/>
      <c r="C7" s="135"/>
      <c r="D7" s="135"/>
    </row>
    <row r="8" spans="1:4" ht="21.95" customHeight="1" x14ac:dyDescent="0.25">
      <c r="A8" s="1" t="s">
        <v>4</v>
      </c>
    </row>
    <row r="9" spans="1:4" x14ac:dyDescent="0.2">
      <c r="D9" s="127" t="s">
        <v>5</v>
      </c>
    </row>
    <row r="10" spans="1:4" ht="38.25" customHeight="1" x14ac:dyDescent="0.2">
      <c r="A10" s="129" t="s">
        <v>6</v>
      </c>
      <c r="B10" s="174" t="s">
        <v>7</v>
      </c>
      <c r="C10" s="175"/>
      <c r="D10" s="130" t="s">
        <v>8</v>
      </c>
    </row>
    <row r="11" spans="1:4" x14ac:dyDescent="0.2">
      <c r="A11" s="2">
        <v>1</v>
      </c>
      <c r="B11" s="174">
        <v>2</v>
      </c>
      <c r="C11" s="175"/>
      <c r="D11" s="3">
        <v>3</v>
      </c>
    </row>
    <row r="12" spans="1:4" x14ac:dyDescent="0.2">
      <c r="A12" s="161" t="s">
        <v>9</v>
      </c>
      <c r="B12" s="162"/>
      <c r="C12" s="162"/>
      <c r="D12" s="163"/>
    </row>
    <row r="13" spans="1:4" x14ac:dyDescent="0.2">
      <c r="A13" s="123" t="s">
        <v>10</v>
      </c>
      <c r="B13" s="176" t="s">
        <v>11</v>
      </c>
      <c r="C13" s="177"/>
      <c r="D13" s="4">
        <f>D14</f>
        <v>18554500</v>
      </c>
    </row>
    <row r="14" spans="1:4" x14ac:dyDescent="0.2">
      <c r="A14" s="5" t="s">
        <v>12</v>
      </c>
      <c r="B14" s="150" t="s">
        <v>13</v>
      </c>
      <c r="C14" s="151"/>
      <c r="D14" s="6">
        <v>18554500</v>
      </c>
    </row>
    <row r="15" spans="1:4" x14ac:dyDescent="0.2">
      <c r="A15" s="107">
        <v>41031100</v>
      </c>
      <c r="B15" s="167" t="s">
        <v>544</v>
      </c>
      <c r="C15" s="168"/>
      <c r="D15" s="108">
        <f>D16</f>
        <v>8188300</v>
      </c>
    </row>
    <row r="16" spans="1:4" x14ac:dyDescent="0.2">
      <c r="A16" s="5" t="s">
        <v>12</v>
      </c>
      <c r="B16" s="150" t="s">
        <v>13</v>
      </c>
      <c r="C16" s="151"/>
      <c r="D16" s="6">
        <v>8188300</v>
      </c>
    </row>
    <row r="17" spans="1:4" x14ac:dyDescent="0.2">
      <c r="A17" s="7">
        <v>41033900</v>
      </c>
      <c r="B17" s="139" t="s">
        <v>14</v>
      </c>
      <c r="C17" s="141"/>
      <c r="D17" s="8">
        <f>D18</f>
        <v>96708400</v>
      </c>
    </row>
    <row r="18" spans="1:4" x14ac:dyDescent="0.2">
      <c r="A18" s="9" t="s">
        <v>12</v>
      </c>
      <c r="B18" s="159" t="s">
        <v>13</v>
      </c>
      <c r="C18" s="160"/>
      <c r="D18" s="6">
        <f>64520900+32187500</f>
        <v>96708400</v>
      </c>
    </row>
    <row r="19" spans="1:4" x14ac:dyDescent="0.2">
      <c r="A19" s="7">
        <v>41035400</v>
      </c>
      <c r="B19" s="139" t="s">
        <v>15</v>
      </c>
      <c r="C19" s="141"/>
      <c r="D19" s="8">
        <f>D20</f>
        <v>218500</v>
      </c>
    </row>
    <row r="20" spans="1:4" x14ac:dyDescent="0.2">
      <c r="A20" s="9" t="s">
        <v>12</v>
      </c>
      <c r="B20" s="159" t="s">
        <v>13</v>
      </c>
      <c r="C20" s="160"/>
      <c r="D20" s="6">
        <v>218500</v>
      </c>
    </row>
    <row r="21" spans="1:4" ht="25.5" customHeight="1" x14ac:dyDescent="0.2">
      <c r="A21" s="7">
        <v>41036000</v>
      </c>
      <c r="B21" s="167" t="s">
        <v>16</v>
      </c>
      <c r="C21" s="168"/>
      <c r="D21" s="8">
        <f>D22</f>
        <v>1690600</v>
      </c>
    </row>
    <row r="22" spans="1:4" x14ac:dyDescent="0.2">
      <c r="A22" s="9" t="s">
        <v>12</v>
      </c>
      <c r="B22" s="159" t="s">
        <v>13</v>
      </c>
      <c r="C22" s="160"/>
      <c r="D22" s="6">
        <v>1690600</v>
      </c>
    </row>
    <row r="23" spans="1:4" ht="18" customHeight="1" x14ac:dyDescent="0.2">
      <c r="A23" s="7">
        <v>41036300</v>
      </c>
      <c r="B23" s="139" t="s">
        <v>17</v>
      </c>
      <c r="C23" s="141"/>
      <c r="D23" s="8">
        <f>D24</f>
        <v>10902300</v>
      </c>
    </row>
    <row r="24" spans="1:4" x14ac:dyDescent="0.2">
      <c r="A24" s="9" t="s">
        <v>12</v>
      </c>
      <c r="B24" s="159" t="s">
        <v>13</v>
      </c>
      <c r="C24" s="160"/>
      <c r="D24" s="6">
        <f>4291600+560300+6050400</f>
        <v>10902300</v>
      </c>
    </row>
    <row r="25" spans="1:4" x14ac:dyDescent="0.2">
      <c r="A25" s="7">
        <v>41051000</v>
      </c>
      <c r="B25" s="139" t="s">
        <v>18</v>
      </c>
      <c r="C25" s="141"/>
      <c r="D25" s="8">
        <f>D26</f>
        <v>1062839</v>
      </c>
    </row>
    <row r="26" spans="1:4" x14ac:dyDescent="0.2">
      <c r="A26" s="10" t="s">
        <v>19</v>
      </c>
      <c r="B26" s="159" t="s">
        <v>20</v>
      </c>
      <c r="C26" s="160"/>
      <c r="D26" s="6">
        <f>272098+434686+356055</f>
        <v>1062839</v>
      </c>
    </row>
    <row r="27" spans="1:4" ht="12.75" customHeight="1" x14ac:dyDescent="0.2">
      <c r="A27" s="7">
        <v>41053900</v>
      </c>
      <c r="B27" s="167" t="s">
        <v>21</v>
      </c>
      <c r="C27" s="168"/>
      <c r="D27" s="8">
        <f>D28+D29</f>
        <v>3129341</v>
      </c>
    </row>
    <row r="28" spans="1:4" ht="24.75" customHeight="1" x14ac:dyDescent="0.2">
      <c r="A28" s="10" t="s">
        <v>19</v>
      </c>
      <c r="B28" s="170" t="s">
        <v>22</v>
      </c>
      <c r="C28" s="171"/>
      <c r="D28" s="6">
        <f>56562+13728</f>
        <v>70290</v>
      </c>
    </row>
    <row r="29" spans="1:4" ht="24.75" customHeight="1" x14ac:dyDescent="0.2">
      <c r="A29" s="10" t="s">
        <v>19</v>
      </c>
      <c r="B29" s="150" t="s">
        <v>23</v>
      </c>
      <c r="C29" s="151"/>
      <c r="D29" s="6">
        <f>2287586+776465-5000</f>
        <v>3059051</v>
      </c>
    </row>
    <row r="30" spans="1:4" ht="24.75" customHeight="1" x14ac:dyDescent="0.2">
      <c r="A30" s="11" t="s">
        <v>24</v>
      </c>
      <c r="B30" s="167" t="s">
        <v>552</v>
      </c>
      <c r="C30" s="168"/>
      <c r="D30" s="8">
        <f>D31</f>
        <v>70272</v>
      </c>
    </row>
    <row r="31" spans="1:4" ht="17.25" customHeight="1" x14ac:dyDescent="0.2">
      <c r="A31" s="10" t="s">
        <v>19</v>
      </c>
      <c r="B31" s="159" t="s">
        <v>20</v>
      </c>
      <c r="C31" s="160"/>
      <c r="D31" s="6">
        <v>70272</v>
      </c>
    </row>
    <row r="32" spans="1:4" ht="57.75" customHeight="1" x14ac:dyDescent="0.2">
      <c r="A32" s="11" t="s">
        <v>553</v>
      </c>
      <c r="B32" s="169" t="s">
        <v>25</v>
      </c>
      <c r="C32" s="169"/>
      <c r="D32" s="8">
        <f>D33</f>
        <v>122860</v>
      </c>
    </row>
    <row r="33" spans="1:4" ht="17.25" customHeight="1" x14ac:dyDescent="0.2">
      <c r="A33" s="10" t="s">
        <v>19</v>
      </c>
      <c r="B33" s="159" t="s">
        <v>20</v>
      </c>
      <c r="C33" s="160"/>
      <c r="D33" s="6">
        <v>122860</v>
      </c>
    </row>
    <row r="34" spans="1:4" x14ac:dyDescent="0.2">
      <c r="A34" s="161" t="s">
        <v>26</v>
      </c>
      <c r="B34" s="162"/>
      <c r="C34" s="162"/>
      <c r="D34" s="163"/>
    </row>
    <row r="35" spans="1:4" x14ac:dyDescent="0.2">
      <c r="A35" s="7">
        <v>41033900</v>
      </c>
      <c r="B35" s="139" t="s">
        <v>14</v>
      </c>
      <c r="C35" s="141"/>
      <c r="D35" s="12">
        <f>D36</f>
        <v>2770400</v>
      </c>
    </row>
    <row r="36" spans="1:4" x14ac:dyDescent="0.2">
      <c r="A36" s="9" t="s">
        <v>12</v>
      </c>
      <c r="B36" s="159" t="s">
        <v>13</v>
      </c>
      <c r="C36" s="160"/>
      <c r="D36" s="13">
        <v>2770400</v>
      </c>
    </row>
    <row r="37" spans="1:4" x14ac:dyDescent="0.2">
      <c r="A37" s="7">
        <v>41035400</v>
      </c>
      <c r="B37" s="139" t="s">
        <v>15</v>
      </c>
      <c r="C37" s="141"/>
      <c r="D37" s="14">
        <v>163800</v>
      </c>
    </row>
    <row r="38" spans="1:4" x14ac:dyDescent="0.2">
      <c r="A38" s="9" t="s">
        <v>12</v>
      </c>
      <c r="B38" s="159" t="s">
        <v>13</v>
      </c>
      <c r="C38" s="160"/>
      <c r="D38" s="13">
        <v>163800</v>
      </c>
    </row>
    <row r="39" spans="1:4" x14ac:dyDescent="0.2">
      <c r="A39" s="7">
        <v>41053900</v>
      </c>
      <c r="B39" s="167" t="s">
        <v>21</v>
      </c>
      <c r="C39" s="168"/>
      <c r="D39" s="15">
        <f>D40</f>
        <v>65000</v>
      </c>
    </row>
    <row r="40" spans="1:4" x14ac:dyDescent="0.2">
      <c r="A40" s="10" t="s">
        <v>19</v>
      </c>
      <c r="B40" s="150" t="s">
        <v>23</v>
      </c>
      <c r="C40" s="151"/>
      <c r="D40" s="13">
        <f>60000+5000</f>
        <v>65000</v>
      </c>
    </row>
    <row r="41" spans="1:4" ht="28.5" customHeight="1" x14ac:dyDescent="0.2">
      <c r="A41" s="11" t="s">
        <v>554</v>
      </c>
      <c r="B41" s="167" t="s">
        <v>27</v>
      </c>
      <c r="C41" s="168"/>
      <c r="D41" s="16">
        <f>D42</f>
        <v>1137100</v>
      </c>
    </row>
    <row r="42" spans="1:4" x14ac:dyDescent="0.2">
      <c r="A42" s="9" t="s">
        <v>12</v>
      </c>
      <c r="B42" s="159" t="s">
        <v>13</v>
      </c>
      <c r="C42" s="160"/>
      <c r="D42" s="17">
        <f>541000+540200+55900</f>
        <v>1137100</v>
      </c>
    </row>
    <row r="43" spans="1:4" x14ac:dyDescent="0.2">
      <c r="A43" s="18" t="s">
        <v>28</v>
      </c>
      <c r="B43" s="19" t="s">
        <v>29</v>
      </c>
      <c r="C43" s="20"/>
      <c r="D43" s="21">
        <f>D44+D45</f>
        <v>144784212</v>
      </c>
    </row>
    <row r="44" spans="1:4" x14ac:dyDescent="0.2">
      <c r="A44" s="18" t="s">
        <v>28</v>
      </c>
      <c r="B44" s="19" t="s">
        <v>30</v>
      </c>
      <c r="C44" s="20"/>
      <c r="D44" s="21">
        <f>D13+D17+D27+D25+D19+D21+D23+D30+D32+D15</f>
        <v>140647912</v>
      </c>
    </row>
    <row r="45" spans="1:4" x14ac:dyDescent="0.2">
      <c r="A45" s="18" t="s">
        <v>28</v>
      </c>
      <c r="B45" s="19" t="s">
        <v>31</v>
      </c>
      <c r="C45" s="20"/>
      <c r="D45" s="21">
        <f>D42+D36+D40+D38</f>
        <v>4136300</v>
      </c>
    </row>
    <row r="46" spans="1:4" ht="5.25" customHeight="1" x14ac:dyDescent="0.2"/>
    <row r="47" spans="1:4" ht="12.75" customHeight="1" x14ac:dyDescent="0.25">
      <c r="A47" s="1" t="s">
        <v>32</v>
      </c>
      <c r="D47" s="127" t="s">
        <v>5</v>
      </c>
    </row>
    <row r="48" spans="1:4" ht="63.75" x14ac:dyDescent="0.2">
      <c r="A48" s="22" t="s">
        <v>33</v>
      </c>
      <c r="B48" s="22" t="s">
        <v>34</v>
      </c>
      <c r="C48" s="22" t="s">
        <v>35</v>
      </c>
      <c r="D48" s="22" t="s">
        <v>8</v>
      </c>
    </row>
    <row r="49" spans="1:4" x14ac:dyDescent="0.2">
      <c r="A49" s="23">
        <v>1</v>
      </c>
      <c r="B49" s="23">
        <v>2</v>
      </c>
      <c r="C49" s="23">
        <v>3</v>
      </c>
      <c r="D49" s="23">
        <v>4</v>
      </c>
    </row>
    <row r="50" spans="1:4" x14ac:dyDescent="0.2">
      <c r="A50" s="161" t="s">
        <v>36</v>
      </c>
      <c r="B50" s="162"/>
      <c r="C50" s="162"/>
      <c r="D50" s="163"/>
    </row>
    <row r="51" spans="1:4" x14ac:dyDescent="0.2">
      <c r="A51" s="7" t="s">
        <v>37</v>
      </c>
      <c r="B51" s="153" t="s">
        <v>38</v>
      </c>
      <c r="C51" s="24" t="s">
        <v>21</v>
      </c>
      <c r="D51" s="25">
        <f>D52</f>
        <v>1945800</v>
      </c>
    </row>
    <row r="52" spans="1:4" x14ac:dyDescent="0.2">
      <c r="A52" s="156" t="s">
        <v>19</v>
      </c>
      <c r="B52" s="154"/>
      <c r="C52" s="126" t="s">
        <v>39</v>
      </c>
      <c r="D52" s="25">
        <f>D53+D54+D55+D57+D56</f>
        <v>1945800</v>
      </c>
    </row>
    <row r="53" spans="1:4" ht="30" customHeight="1" x14ac:dyDescent="0.2">
      <c r="A53" s="157"/>
      <c r="B53" s="154"/>
      <c r="C53" s="121" t="s">
        <v>40</v>
      </c>
      <c r="D53" s="26">
        <v>110700</v>
      </c>
    </row>
    <row r="54" spans="1:4" ht="30" customHeight="1" x14ac:dyDescent="0.2">
      <c r="A54" s="157"/>
      <c r="B54" s="154"/>
      <c r="C54" s="121" t="s">
        <v>41</v>
      </c>
      <c r="D54" s="27">
        <v>1020100</v>
      </c>
    </row>
    <row r="55" spans="1:4" ht="30" customHeight="1" x14ac:dyDescent="0.2">
      <c r="A55" s="157"/>
      <c r="B55" s="154"/>
      <c r="C55" s="121" t="s">
        <v>42</v>
      </c>
      <c r="D55" s="27">
        <v>150000</v>
      </c>
    </row>
    <row r="56" spans="1:4" ht="30" customHeight="1" x14ac:dyDescent="0.2">
      <c r="A56" s="157"/>
      <c r="B56" s="154"/>
      <c r="C56" s="121" t="s">
        <v>555</v>
      </c>
      <c r="D56" s="27">
        <v>165000</v>
      </c>
    </row>
    <row r="57" spans="1:4" ht="30" customHeight="1" x14ac:dyDescent="0.2">
      <c r="A57" s="158"/>
      <c r="B57" s="155"/>
      <c r="C57" s="121" t="s">
        <v>43</v>
      </c>
      <c r="D57" s="27">
        <f>250000+250000</f>
        <v>500000</v>
      </c>
    </row>
    <row r="58" spans="1:4" ht="31.5" customHeight="1" x14ac:dyDescent="0.2">
      <c r="A58" s="7" t="s">
        <v>44</v>
      </c>
      <c r="B58" s="153">
        <v>9800</v>
      </c>
      <c r="C58" s="24" t="s">
        <v>45</v>
      </c>
      <c r="D58" s="28">
        <f>D59</f>
        <v>5354500</v>
      </c>
    </row>
    <row r="59" spans="1:4" ht="18" customHeight="1" x14ac:dyDescent="0.2">
      <c r="A59" s="156" t="s">
        <v>12</v>
      </c>
      <c r="B59" s="154"/>
      <c r="C59" s="132" t="s">
        <v>13</v>
      </c>
      <c r="D59" s="28">
        <f>D60+D61+D62+D63+D64+D65+D66+D82+D83+D84+D67+D68+D69+D70+D71+D72+D75+D73+D74+D76+D77+D78+D79+D80+D81</f>
        <v>5354500</v>
      </c>
    </row>
    <row r="60" spans="1:4" ht="30" customHeight="1" x14ac:dyDescent="0.2">
      <c r="A60" s="157"/>
      <c r="B60" s="154"/>
      <c r="C60" s="124" t="s">
        <v>46</v>
      </c>
      <c r="D60" s="27">
        <f>50000+22500</f>
        <v>72500</v>
      </c>
    </row>
    <row r="61" spans="1:4" ht="21" customHeight="1" x14ac:dyDescent="0.2">
      <c r="A61" s="157"/>
      <c r="B61" s="154"/>
      <c r="C61" s="29" t="s">
        <v>47</v>
      </c>
      <c r="D61" s="109">
        <f>200000</f>
        <v>200000</v>
      </c>
    </row>
    <row r="62" spans="1:4" ht="19.5" customHeight="1" x14ac:dyDescent="0.2">
      <c r="A62" s="157"/>
      <c r="B62" s="154"/>
      <c r="C62" s="29" t="s">
        <v>48</v>
      </c>
      <c r="D62" s="27">
        <v>200000</v>
      </c>
    </row>
    <row r="63" spans="1:4" ht="18" customHeight="1" x14ac:dyDescent="0.2">
      <c r="A63" s="157"/>
      <c r="B63" s="154"/>
      <c r="C63" s="29" t="s">
        <v>49</v>
      </c>
      <c r="D63" s="27">
        <v>200000</v>
      </c>
    </row>
    <row r="64" spans="1:4" ht="22.5" customHeight="1" x14ac:dyDescent="0.2">
      <c r="A64" s="157"/>
      <c r="B64" s="154"/>
      <c r="C64" s="29" t="s">
        <v>50</v>
      </c>
      <c r="D64" s="27">
        <v>200000</v>
      </c>
    </row>
    <row r="65" spans="1:4" ht="21" customHeight="1" x14ac:dyDescent="0.2">
      <c r="A65" s="157"/>
      <c r="B65" s="154"/>
      <c r="C65" s="29" t="s">
        <v>51</v>
      </c>
      <c r="D65" s="27">
        <v>200000</v>
      </c>
    </row>
    <row r="66" spans="1:4" ht="20.25" customHeight="1" x14ac:dyDescent="0.2">
      <c r="A66" s="157"/>
      <c r="B66" s="154"/>
      <c r="C66" s="29" t="s">
        <v>52</v>
      </c>
      <c r="D66" s="27">
        <v>200000</v>
      </c>
    </row>
    <row r="67" spans="1:4" ht="20.25" customHeight="1" x14ac:dyDescent="0.2">
      <c r="A67" s="157"/>
      <c r="B67" s="154"/>
      <c r="C67" s="29" t="s">
        <v>53</v>
      </c>
      <c r="D67" s="27">
        <v>200000</v>
      </c>
    </row>
    <row r="68" spans="1:4" ht="20.25" customHeight="1" x14ac:dyDescent="0.2">
      <c r="A68" s="157"/>
      <c r="B68" s="154"/>
      <c r="C68" s="29" t="s">
        <v>54</v>
      </c>
      <c r="D68" s="27">
        <v>200000</v>
      </c>
    </row>
    <row r="69" spans="1:4" ht="20.25" customHeight="1" x14ac:dyDescent="0.2">
      <c r="A69" s="157"/>
      <c r="B69" s="154"/>
      <c r="C69" s="29" t="s">
        <v>55</v>
      </c>
      <c r="D69" s="27">
        <v>200000</v>
      </c>
    </row>
    <row r="70" spans="1:4" ht="20.25" customHeight="1" x14ac:dyDescent="0.2">
      <c r="A70" s="157"/>
      <c r="B70" s="154"/>
      <c r="C70" s="29" t="s">
        <v>56</v>
      </c>
      <c r="D70" s="27">
        <v>200000</v>
      </c>
    </row>
    <row r="71" spans="1:4" ht="20.25" customHeight="1" x14ac:dyDescent="0.2">
      <c r="A71" s="157"/>
      <c r="B71" s="154"/>
      <c r="C71" s="29" t="s">
        <v>57</v>
      </c>
      <c r="D71" s="27">
        <v>200000</v>
      </c>
    </row>
    <row r="72" spans="1:4" ht="20.25" customHeight="1" x14ac:dyDescent="0.2">
      <c r="A72" s="157"/>
      <c r="B72" s="154"/>
      <c r="C72" s="29" t="s">
        <v>556</v>
      </c>
      <c r="D72" s="27">
        <f>220000+400000</f>
        <v>620000</v>
      </c>
    </row>
    <row r="73" spans="1:4" ht="20.25" customHeight="1" x14ac:dyDescent="0.2">
      <c r="A73" s="157"/>
      <c r="B73" s="154"/>
      <c r="C73" s="29" t="s">
        <v>557</v>
      </c>
      <c r="D73" s="27">
        <v>200000</v>
      </c>
    </row>
    <row r="74" spans="1:4" ht="20.25" customHeight="1" x14ac:dyDescent="0.2">
      <c r="A74" s="157"/>
      <c r="B74" s="154"/>
      <c r="C74" s="29" t="s">
        <v>558</v>
      </c>
      <c r="D74" s="27">
        <v>200000</v>
      </c>
    </row>
    <row r="75" spans="1:4" ht="20.25" customHeight="1" x14ac:dyDescent="0.2">
      <c r="A75" s="157"/>
      <c r="B75" s="154"/>
      <c r="C75" s="29" t="s">
        <v>559</v>
      </c>
      <c r="D75" s="27">
        <v>300000</v>
      </c>
    </row>
    <row r="76" spans="1:4" ht="20.25" customHeight="1" x14ac:dyDescent="0.2">
      <c r="A76" s="157"/>
      <c r="B76" s="154"/>
      <c r="C76" s="29" t="s">
        <v>66</v>
      </c>
      <c r="D76" s="27">
        <v>200000</v>
      </c>
    </row>
    <row r="77" spans="1:4" ht="20.25" customHeight="1" x14ac:dyDescent="0.2">
      <c r="A77" s="157"/>
      <c r="B77" s="154"/>
      <c r="C77" s="29" t="s">
        <v>560</v>
      </c>
      <c r="D77" s="27">
        <v>200000</v>
      </c>
    </row>
    <row r="78" spans="1:4" ht="20.25" customHeight="1" x14ac:dyDescent="0.2">
      <c r="A78" s="157"/>
      <c r="B78" s="154"/>
      <c r="C78" s="29" t="s">
        <v>561</v>
      </c>
      <c r="D78" s="27">
        <v>195000</v>
      </c>
    </row>
    <row r="79" spans="1:4" ht="20.25" customHeight="1" x14ac:dyDescent="0.2">
      <c r="A79" s="157"/>
      <c r="B79" s="154"/>
      <c r="C79" s="29" t="s">
        <v>562</v>
      </c>
      <c r="D79" s="27">
        <v>100000</v>
      </c>
    </row>
    <row r="80" spans="1:4" ht="20.25" customHeight="1" x14ac:dyDescent="0.2">
      <c r="A80" s="157"/>
      <c r="B80" s="154"/>
      <c r="C80" s="29" t="s">
        <v>583</v>
      </c>
      <c r="D80" s="27">
        <v>200000</v>
      </c>
    </row>
    <row r="81" spans="1:4" ht="20.25" customHeight="1" x14ac:dyDescent="0.2">
      <c r="A81" s="157"/>
      <c r="B81" s="154"/>
      <c r="C81" s="29" t="s">
        <v>584</v>
      </c>
      <c r="D81" s="27">
        <v>400000</v>
      </c>
    </row>
    <row r="82" spans="1:4" ht="20.25" customHeight="1" x14ac:dyDescent="0.2">
      <c r="A82" s="157"/>
      <c r="B82" s="154"/>
      <c r="C82" s="29" t="s">
        <v>58</v>
      </c>
      <c r="D82" s="27">
        <v>67000</v>
      </c>
    </row>
    <row r="83" spans="1:4" ht="20.25" customHeight="1" x14ac:dyDescent="0.2">
      <c r="A83" s="157"/>
      <c r="B83" s="154"/>
      <c r="C83" s="29" t="s">
        <v>59</v>
      </c>
      <c r="D83" s="27">
        <v>100000</v>
      </c>
    </row>
    <row r="84" spans="1:4" ht="20.25" customHeight="1" x14ac:dyDescent="0.2">
      <c r="A84" s="158"/>
      <c r="B84" s="155"/>
      <c r="C84" s="29" t="s">
        <v>60</v>
      </c>
      <c r="D84" s="27">
        <f>150000+150000</f>
        <v>300000</v>
      </c>
    </row>
    <row r="85" spans="1:4" ht="20.100000000000001" customHeight="1" x14ac:dyDescent="0.2">
      <c r="A85" s="161" t="s">
        <v>61</v>
      </c>
      <c r="B85" s="162"/>
      <c r="C85" s="162"/>
      <c r="D85" s="163"/>
    </row>
    <row r="86" spans="1:4" ht="20.100000000000001" customHeight="1" x14ac:dyDescent="0.2">
      <c r="A86" s="153" t="s">
        <v>37</v>
      </c>
      <c r="B86" s="153">
        <v>9770</v>
      </c>
      <c r="C86" s="24" t="s">
        <v>21</v>
      </c>
      <c r="D86" s="30">
        <f>D87+D91</f>
        <v>2530100</v>
      </c>
    </row>
    <row r="87" spans="1:4" ht="20.100000000000001" customHeight="1" x14ac:dyDescent="0.2">
      <c r="A87" s="155"/>
      <c r="B87" s="154"/>
      <c r="C87" s="144" t="s">
        <v>41</v>
      </c>
      <c r="D87" s="164">
        <v>1530100</v>
      </c>
    </row>
    <row r="88" spans="1:4" ht="11.25" customHeight="1" x14ac:dyDescent="0.2">
      <c r="A88" s="156" t="s">
        <v>19</v>
      </c>
      <c r="B88" s="154"/>
      <c r="C88" s="145"/>
      <c r="D88" s="165"/>
    </row>
    <row r="89" spans="1:4" ht="6.75" customHeight="1" x14ac:dyDescent="0.2">
      <c r="A89" s="157"/>
      <c r="B89" s="154"/>
      <c r="C89" s="146"/>
      <c r="D89" s="166"/>
    </row>
    <row r="90" spans="1:4" ht="19.5" hidden="1" customHeight="1" x14ac:dyDescent="0.2">
      <c r="A90" s="157"/>
      <c r="B90" s="154"/>
      <c r="C90" s="31"/>
      <c r="D90" s="31"/>
    </row>
    <row r="91" spans="1:4" ht="26.25" customHeight="1" x14ac:dyDescent="0.2">
      <c r="A91" s="158"/>
      <c r="B91" s="155"/>
      <c r="C91" s="32" t="s">
        <v>62</v>
      </c>
      <c r="D91" s="33">
        <v>1000000</v>
      </c>
    </row>
    <row r="92" spans="1:4" ht="27.75" customHeight="1" x14ac:dyDescent="0.2">
      <c r="A92" s="7" t="s">
        <v>44</v>
      </c>
      <c r="B92" s="153">
        <v>9800</v>
      </c>
      <c r="C92" s="34" t="s">
        <v>45</v>
      </c>
      <c r="D92" s="30">
        <f>D93</f>
        <v>4139000</v>
      </c>
    </row>
    <row r="93" spans="1:4" ht="19.5" customHeight="1" x14ac:dyDescent="0.2">
      <c r="A93" s="156" t="s">
        <v>12</v>
      </c>
      <c r="B93" s="154"/>
      <c r="C93" s="132" t="s">
        <v>13</v>
      </c>
      <c r="D93" s="30">
        <f>D94+D95+D96+D97+D109+D98+D99+D100+D101+D102+D103+D104+D108+D105+D106+D107</f>
        <v>4139000</v>
      </c>
    </row>
    <row r="94" spans="1:4" ht="19.5" customHeight="1" x14ac:dyDescent="0.2">
      <c r="A94" s="157"/>
      <c r="B94" s="154"/>
      <c r="C94" s="29" t="s">
        <v>63</v>
      </c>
      <c r="D94" s="33">
        <v>200000</v>
      </c>
    </row>
    <row r="95" spans="1:4" ht="19.5" customHeight="1" x14ac:dyDescent="0.2">
      <c r="A95" s="157"/>
      <c r="B95" s="154"/>
      <c r="C95" s="29" t="s">
        <v>64</v>
      </c>
      <c r="D95" s="33">
        <v>200000</v>
      </c>
    </row>
    <row r="96" spans="1:4" ht="19.5" customHeight="1" x14ac:dyDescent="0.2">
      <c r="A96" s="157"/>
      <c r="B96" s="154"/>
      <c r="C96" s="29" t="s">
        <v>65</v>
      </c>
      <c r="D96" s="33">
        <v>200000</v>
      </c>
    </row>
    <row r="97" spans="1:4" ht="19.5" customHeight="1" x14ac:dyDescent="0.2">
      <c r="A97" s="157"/>
      <c r="B97" s="154"/>
      <c r="C97" s="29" t="s">
        <v>66</v>
      </c>
      <c r="D97" s="33">
        <v>200000</v>
      </c>
    </row>
    <row r="98" spans="1:4" ht="19.5" customHeight="1" x14ac:dyDescent="0.2">
      <c r="A98" s="157"/>
      <c r="B98" s="154"/>
      <c r="C98" s="29" t="s">
        <v>47</v>
      </c>
      <c r="D98" s="33">
        <f>200000+300000</f>
        <v>500000</v>
      </c>
    </row>
    <row r="99" spans="1:4" ht="19.5" customHeight="1" x14ac:dyDescent="0.2">
      <c r="A99" s="157"/>
      <c r="B99" s="154"/>
      <c r="C99" s="29" t="s">
        <v>67</v>
      </c>
      <c r="D99" s="33">
        <v>200000</v>
      </c>
    </row>
    <row r="100" spans="1:4" ht="19.5" customHeight="1" x14ac:dyDescent="0.2">
      <c r="A100" s="157"/>
      <c r="B100" s="154"/>
      <c r="C100" s="29" t="s">
        <v>68</v>
      </c>
      <c r="D100" s="33">
        <v>200000</v>
      </c>
    </row>
    <row r="101" spans="1:4" ht="19.5" customHeight="1" x14ac:dyDescent="0.2">
      <c r="A101" s="157"/>
      <c r="B101" s="154"/>
      <c r="C101" s="29" t="s">
        <v>69</v>
      </c>
      <c r="D101" s="33">
        <v>200000</v>
      </c>
    </row>
    <row r="102" spans="1:4" ht="19.5" customHeight="1" x14ac:dyDescent="0.2">
      <c r="A102" s="157"/>
      <c r="B102" s="154"/>
      <c r="C102" s="29" t="s">
        <v>70</v>
      </c>
      <c r="D102" s="33">
        <v>200000</v>
      </c>
    </row>
    <row r="103" spans="1:4" ht="19.5" customHeight="1" x14ac:dyDescent="0.2">
      <c r="A103" s="157"/>
      <c r="B103" s="154"/>
      <c r="C103" s="29" t="s">
        <v>71</v>
      </c>
      <c r="D103" s="33">
        <v>200000</v>
      </c>
    </row>
    <row r="104" spans="1:4" ht="19.5" customHeight="1" x14ac:dyDescent="0.2">
      <c r="A104" s="157"/>
      <c r="B104" s="154"/>
      <c r="C104" s="29" t="s">
        <v>563</v>
      </c>
      <c r="D104" s="33">
        <v>200000</v>
      </c>
    </row>
    <row r="105" spans="1:4" ht="19.5" customHeight="1" x14ac:dyDescent="0.2">
      <c r="A105" s="157"/>
      <c r="B105" s="154"/>
      <c r="C105" s="29" t="s">
        <v>564</v>
      </c>
      <c r="D105" s="33">
        <v>200000</v>
      </c>
    </row>
    <row r="106" spans="1:4" ht="19.5" customHeight="1" x14ac:dyDescent="0.2">
      <c r="A106" s="157"/>
      <c r="B106" s="154"/>
      <c r="C106" s="29" t="s">
        <v>562</v>
      </c>
      <c r="D106" s="33">
        <v>100000</v>
      </c>
    </row>
    <row r="107" spans="1:4" ht="19.5" customHeight="1" x14ac:dyDescent="0.2">
      <c r="A107" s="157"/>
      <c r="B107" s="154"/>
      <c r="C107" s="29" t="s">
        <v>565</v>
      </c>
      <c r="D107" s="33">
        <v>200000</v>
      </c>
    </row>
    <row r="108" spans="1:4" ht="28.5" customHeight="1" x14ac:dyDescent="0.2">
      <c r="A108" s="157"/>
      <c r="B108" s="154"/>
      <c r="C108" s="29" t="s">
        <v>566</v>
      </c>
      <c r="D108" s="33">
        <v>1100000</v>
      </c>
    </row>
    <row r="109" spans="1:4" ht="19.5" customHeight="1" x14ac:dyDescent="0.2">
      <c r="A109" s="158"/>
      <c r="B109" s="155"/>
      <c r="C109" s="29" t="s">
        <v>58</v>
      </c>
      <c r="D109" s="33">
        <v>39000</v>
      </c>
    </row>
    <row r="110" spans="1:4" x14ac:dyDescent="0.2">
      <c r="A110" s="35" t="s">
        <v>28</v>
      </c>
      <c r="B110" s="35" t="s">
        <v>28</v>
      </c>
      <c r="C110" s="19" t="s">
        <v>29</v>
      </c>
      <c r="D110" s="36">
        <f>D111+D112</f>
        <v>13969400</v>
      </c>
    </row>
    <row r="111" spans="1:4" x14ac:dyDescent="0.2">
      <c r="A111" s="35" t="s">
        <v>28</v>
      </c>
      <c r="B111" s="35" t="s">
        <v>28</v>
      </c>
      <c r="C111" s="19" t="s">
        <v>30</v>
      </c>
      <c r="D111" s="36">
        <f>D51+D58</f>
        <v>7300300</v>
      </c>
    </row>
    <row r="112" spans="1:4" x14ac:dyDescent="0.2">
      <c r="A112" s="35" t="s">
        <v>28</v>
      </c>
      <c r="B112" s="35" t="s">
        <v>28</v>
      </c>
      <c r="C112" s="19" t="s">
        <v>31</v>
      </c>
      <c r="D112" s="36">
        <f>D86+D92</f>
        <v>6669100</v>
      </c>
    </row>
    <row r="114" spans="1:4" x14ac:dyDescent="0.2">
      <c r="A114" s="143" t="s">
        <v>72</v>
      </c>
      <c r="B114" s="143"/>
      <c r="C114" s="143"/>
      <c r="D114" s="143"/>
    </row>
  </sheetData>
  <mergeCells count="52">
    <mergeCell ref="A114:D114"/>
    <mergeCell ref="B18:C18"/>
    <mergeCell ref="C1:D1"/>
    <mergeCell ref="C2:D3"/>
    <mergeCell ref="A5:D5"/>
    <mergeCell ref="A6:D6"/>
    <mergeCell ref="A7:D7"/>
    <mergeCell ref="B10:C10"/>
    <mergeCell ref="B11:C11"/>
    <mergeCell ref="A12:D12"/>
    <mergeCell ref="B15:C15"/>
    <mergeCell ref="B16:C16"/>
    <mergeCell ref="B17:C17"/>
    <mergeCell ref="B13:C13"/>
    <mergeCell ref="B14:C14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2:C32"/>
    <mergeCell ref="A34:D34"/>
    <mergeCell ref="B31:C31"/>
    <mergeCell ref="B33:C33"/>
    <mergeCell ref="B35:C35"/>
    <mergeCell ref="B36:C36"/>
    <mergeCell ref="B37:C37"/>
    <mergeCell ref="B41:C41"/>
    <mergeCell ref="B38:C38"/>
    <mergeCell ref="B39:C39"/>
    <mergeCell ref="B40:C40"/>
    <mergeCell ref="B92:B109"/>
    <mergeCell ref="A93:A109"/>
    <mergeCell ref="B42:C42"/>
    <mergeCell ref="A50:D50"/>
    <mergeCell ref="B51:B57"/>
    <mergeCell ref="A52:A57"/>
    <mergeCell ref="A88:A91"/>
    <mergeCell ref="B58:B84"/>
    <mergeCell ref="A59:A84"/>
    <mergeCell ref="A85:D85"/>
    <mergeCell ref="A86:A87"/>
    <mergeCell ref="B86:B91"/>
    <mergeCell ref="C87:C89"/>
    <mergeCell ref="D87:D89"/>
  </mergeCells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view="pageBreakPreview" zoomScale="60" zoomScaleNormal="100" workbookViewId="0">
      <selection activeCell="C9" sqref="C9"/>
    </sheetView>
  </sheetViews>
  <sheetFormatPr defaultRowHeight="12.75" x14ac:dyDescent="0.2"/>
  <cols>
    <col min="1" max="1" width="15.28515625" customWidth="1"/>
    <col min="2" max="3" width="12" customWidth="1"/>
    <col min="4" max="4" width="47.42578125" customWidth="1"/>
    <col min="5" max="5" width="49.85546875" customWidth="1"/>
    <col min="6" max="7" width="13.7109375" customWidth="1"/>
    <col min="8" max="8" width="15.5703125" customWidth="1"/>
    <col min="9" max="9" width="13.7109375" customWidth="1"/>
    <col min="10" max="10" width="14.7109375" customWidth="1"/>
    <col min="11" max="12" width="10.42578125" bestFit="1" customWidth="1"/>
  </cols>
  <sheetData>
    <row r="1" spans="1:10" x14ac:dyDescent="0.2">
      <c r="H1" t="s">
        <v>451</v>
      </c>
    </row>
    <row r="2" spans="1:10" ht="12.75" customHeight="1" x14ac:dyDescent="0.2">
      <c r="H2" s="133" t="s">
        <v>594</v>
      </c>
      <c r="I2" s="133"/>
      <c r="J2" s="133"/>
    </row>
    <row r="3" spans="1:10" x14ac:dyDescent="0.2">
      <c r="H3" s="133"/>
      <c r="I3" s="133"/>
      <c r="J3" s="133"/>
    </row>
    <row r="4" spans="1:10" ht="63" customHeight="1" x14ac:dyDescent="0.2">
      <c r="H4" s="133"/>
      <c r="I4" s="133"/>
      <c r="J4" s="133"/>
    </row>
    <row r="5" spans="1:10" x14ac:dyDescent="0.2">
      <c r="A5" s="143" t="s">
        <v>452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x14ac:dyDescent="0.2">
      <c r="A6" s="143" t="s">
        <v>453</v>
      </c>
      <c r="B6" s="135"/>
      <c r="C6" s="135"/>
      <c r="D6" s="135"/>
      <c r="E6" s="135"/>
      <c r="F6" s="135"/>
      <c r="G6" s="135"/>
      <c r="H6" s="135"/>
      <c r="I6" s="135"/>
      <c r="J6" s="135"/>
    </row>
    <row r="7" spans="1:10" x14ac:dyDescent="0.2">
      <c r="A7" s="128" t="s">
        <v>2</v>
      </c>
    </row>
    <row r="8" spans="1:10" x14ac:dyDescent="0.2">
      <c r="A8" t="s">
        <v>3</v>
      </c>
      <c r="J8" s="127"/>
    </row>
    <row r="9" spans="1:10" ht="91.5" customHeight="1" x14ac:dyDescent="0.2">
      <c r="A9" s="125" t="s">
        <v>77</v>
      </c>
      <c r="B9" s="125" t="s">
        <v>78</v>
      </c>
      <c r="C9" s="125" t="s">
        <v>79</v>
      </c>
      <c r="D9" s="121" t="s">
        <v>80</v>
      </c>
      <c r="E9" s="121" t="s">
        <v>454</v>
      </c>
      <c r="F9" s="121" t="s">
        <v>455</v>
      </c>
      <c r="G9" s="121" t="s">
        <v>456</v>
      </c>
      <c r="H9" s="121" t="s">
        <v>457</v>
      </c>
      <c r="I9" s="121" t="s">
        <v>458</v>
      </c>
      <c r="J9" s="121" t="s">
        <v>459</v>
      </c>
    </row>
    <row r="10" spans="1:10" x14ac:dyDescent="0.2">
      <c r="A10" s="121">
        <v>1</v>
      </c>
      <c r="B10" s="121">
        <v>2</v>
      </c>
      <c r="C10" s="121">
        <v>3</v>
      </c>
      <c r="D10" s="121">
        <v>4</v>
      </c>
      <c r="E10" s="121">
        <v>5</v>
      </c>
      <c r="F10" s="121">
        <v>6</v>
      </c>
      <c r="G10" s="121">
        <v>7</v>
      </c>
      <c r="H10" s="121">
        <v>8</v>
      </c>
      <c r="I10" s="121">
        <v>9</v>
      </c>
      <c r="J10" s="121">
        <v>10</v>
      </c>
    </row>
    <row r="11" spans="1:10" ht="21.75" customHeight="1" x14ac:dyDescent="0.2">
      <c r="A11" s="24" t="s">
        <v>91</v>
      </c>
      <c r="B11" s="131"/>
      <c r="C11" s="39"/>
      <c r="D11" s="40" t="s">
        <v>92</v>
      </c>
      <c r="E11" s="131"/>
      <c r="F11" s="131"/>
      <c r="G11" s="75">
        <f>SUM(G13:G19)</f>
        <v>3651365</v>
      </c>
      <c r="H11" s="75">
        <f>SUM(H13:H19)</f>
        <v>0</v>
      </c>
      <c r="I11" s="75">
        <f>SUM(I13:I19)</f>
        <v>3651365</v>
      </c>
      <c r="J11" s="131"/>
    </row>
    <row r="12" spans="1:10" ht="21.75" customHeight="1" x14ac:dyDescent="0.2">
      <c r="A12" s="24" t="s">
        <v>93</v>
      </c>
      <c r="B12" s="131"/>
      <c r="C12" s="39"/>
      <c r="D12" s="40" t="s">
        <v>92</v>
      </c>
      <c r="E12" s="131"/>
      <c r="F12" s="131"/>
      <c r="G12" s="75">
        <f>G11</f>
        <v>3651365</v>
      </c>
      <c r="H12" s="75">
        <f t="shared" ref="H12:I12" si="0">H11</f>
        <v>0</v>
      </c>
      <c r="I12" s="75">
        <f t="shared" si="0"/>
        <v>3651365</v>
      </c>
      <c r="J12" s="75"/>
    </row>
    <row r="13" spans="1:10" ht="59.25" customHeight="1" x14ac:dyDescent="0.2">
      <c r="A13" s="43" t="s">
        <v>94</v>
      </c>
      <c r="B13" s="43" t="s">
        <v>95</v>
      </c>
      <c r="C13" s="44" t="s">
        <v>96</v>
      </c>
      <c r="D13" s="76" t="s">
        <v>97</v>
      </c>
      <c r="E13" s="77" t="s">
        <v>460</v>
      </c>
      <c r="F13" s="77" t="s">
        <v>461</v>
      </c>
      <c r="G13" s="78">
        <f>130000+30000+53500</f>
        <v>213500</v>
      </c>
      <c r="H13" s="78">
        <v>0</v>
      </c>
      <c r="I13" s="78">
        <f>130000+30000+53500</f>
        <v>213500</v>
      </c>
      <c r="J13" s="121">
        <v>100</v>
      </c>
    </row>
    <row r="14" spans="1:10" ht="39.75" customHeight="1" x14ac:dyDescent="0.2">
      <c r="A14" s="43" t="s">
        <v>102</v>
      </c>
      <c r="B14" s="43" t="s">
        <v>103</v>
      </c>
      <c r="C14" s="44" t="s">
        <v>104</v>
      </c>
      <c r="D14" s="76" t="s">
        <v>105</v>
      </c>
      <c r="E14" s="77" t="s">
        <v>460</v>
      </c>
      <c r="F14" s="77" t="s">
        <v>461</v>
      </c>
      <c r="G14" s="78">
        <f>50000+199200+90000-10100</f>
        <v>329100</v>
      </c>
      <c r="H14" s="78">
        <v>0</v>
      </c>
      <c r="I14" s="78">
        <f>50000+199200+90000-10100</f>
        <v>329100</v>
      </c>
      <c r="J14" s="121">
        <v>100</v>
      </c>
    </row>
    <row r="15" spans="1:10" ht="38.25" x14ac:dyDescent="0.2">
      <c r="A15" s="43" t="s">
        <v>122</v>
      </c>
      <c r="B15" s="43" t="s">
        <v>123</v>
      </c>
      <c r="C15" s="44" t="s">
        <v>124</v>
      </c>
      <c r="D15" s="76" t="s">
        <v>125</v>
      </c>
      <c r="E15" s="121" t="s">
        <v>462</v>
      </c>
      <c r="F15" s="77" t="s">
        <v>461</v>
      </c>
      <c r="G15" s="78">
        <f>1389359-48550</f>
        <v>1340809</v>
      </c>
      <c r="H15" s="78">
        <v>0</v>
      </c>
      <c r="I15" s="78">
        <f>1389359-48550</f>
        <v>1340809</v>
      </c>
      <c r="J15" s="121">
        <v>100</v>
      </c>
    </row>
    <row r="16" spans="1:10" ht="25.5" x14ac:dyDescent="0.2">
      <c r="A16" s="43" t="s">
        <v>122</v>
      </c>
      <c r="B16" s="43" t="s">
        <v>123</v>
      </c>
      <c r="C16" s="44" t="s">
        <v>124</v>
      </c>
      <c r="D16" s="76" t="s">
        <v>125</v>
      </c>
      <c r="E16" s="77" t="s">
        <v>460</v>
      </c>
      <c r="F16" s="77" t="s">
        <v>461</v>
      </c>
      <c r="G16" s="78">
        <v>48550</v>
      </c>
      <c r="H16" s="78">
        <v>0</v>
      </c>
      <c r="I16" s="78">
        <v>48550</v>
      </c>
      <c r="J16" s="121">
        <v>100</v>
      </c>
    </row>
    <row r="17" spans="1:12" ht="54" customHeight="1" x14ac:dyDescent="0.2">
      <c r="A17" s="178" t="s">
        <v>110</v>
      </c>
      <c r="B17" s="178" t="s">
        <v>111</v>
      </c>
      <c r="C17" s="181" t="s">
        <v>112</v>
      </c>
      <c r="D17" s="181" t="s">
        <v>113</v>
      </c>
      <c r="E17" s="121" t="s">
        <v>463</v>
      </c>
      <c r="F17" s="121" t="s">
        <v>461</v>
      </c>
      <c r="G17" s="78">
        <v>801756</v>
      </c>
      <c r="H17" s="78">
        <v>0</v>
      </c>
      <c r="I17" s="78">
        <v>801756</v>
      </c>
      <c r="J17" s="121">
        <v>100</v>
      </c>
    </row>
    <row r="18" spans="1:12" ht="84.75" customHeight="1" x14ac:dyDescent="0.2">
      <c r="A18" s="179"/>
      <c r="B18" s="179"/>
      <c r="C18" s="182"/>
      <c r="D18" s="182"/>
      <c r="E18" s="121" t="s">
        <v>573</v>
      </c>
      <c r="F18" s="121" t="s">
        <v>461</v>
      </c>
      <c r="G18" s="78">
        <v>170000</v>
      </c>
      <c r="H18" s="78">
        <v>0</v>
      </c>
      <c r="I18" s="78">
        <v>170000</v>
      </c>
      <c r="J18" s="121">
        <v>100</v>
      </c>
    </row>
    <row r="19" spans="1:12" ht="80.25" customHeight="1" x14ac:dyDescent="0.2">
      <c r="A19" s="180"/>
      <c r="B19" s="180"/>
      <c r="C19" s="183"/>
      <c r="D19" s="183"/>
      <c r="E19" s="121" t="s">
        <v>464</v>
      </c>
      <c r="F19" s="121" t="s">
        <v>461</v>
      </c>
      <c r="G19" s="78">
        <f>1000000-64000-188350</f>
        <v>747650</v>
      </c>
      <c r="H19" s="78">
        <v>0</v>
      </c>
      <c r="I19" s="78">
        <f>G19</f>
        <v>747650</v>
      </c>
      <c r="J19" s="121">
        <v>100</v>
      </c>
    </row>
    <row r="20" spans="1:12" ht="45" customHeight="1" x14ac:dyDescent="0.2">
      <c r="A20" s="79" t="s">
        <v>133</v>
      </c>
      <c r="B20" s="131"/>
      <c r="C20" s="39"/>
      <c r="D20" s="80" t="s">
        <v>134</v>
      </c>
      <c r="E20" s="121"/>
      <c r="F20" s="121"/>
      <c r="G20" s="75">
        <f>SUM(G22:G40)</f>
        <v>9679142</v>
      </c>
      <c r="H20" s="75">
        <f>SUM(H22:H40)</f>
        <v>0</v>
      </c>
      <c r="I20" s="75">
        <f>SUM(I22:I40)</f>
        <v>7832541.5</v>
      </c>
      <c r="J20" s="121"/>
      <c r="L20" s="81"/>
    </row>
    <row r="21" spans="1:12" ht="45" customHeight="1" x14ac:dyDescent="0.2">
      <c r="A21" s="24" t="s">
        <v>135</v>
      </c>
      <c r="B21" s="131"/>
      <c r="C21" s="39"/>
      <c r="D21" s="40" t="s">
        <v>134</v>
      </c>
      <c r="E21" s="121"/>
      <c r="F21" s="121"/>
      <c r="G21" s="75">
        <f>G20</f>
        <v>9679142</v>
      </c>
      <c r="H21" s="75">
        <f t="shared" ref="H21" si="1">H20</f>
        <v>0</v>
      </c>
      <c r="I21" s="75">
        <f>I20</f>
        <v>7832541.5</v>
      </c>
      <c r="J21" s="75"/>
      <c r="L21" s="81"/>
    </row>
    <row r="22" spans="1:12" ht="39.75" customHeight="1" x14ac:dyDescent="0.2">
      <c r="A22" s="43" t="s">
        <v>136</v>
      </c>
      <c r="B22" s="43" t="s">
        <v>137</v>
      </c>
      <c r="C22" s="44" t="s">
        <v>96</v>
      </c>
      <c r="D22" s="76" t="s">
        <v>138</v>
      </c>
      <c r="E22" s="77" t="s">
        <v>460</v>
      </c>
      <c r="F22" s="121" t="s">
        <v>461</v>
      </c>
      <c r="G22" s="82">
        <f>40000+11000+180900</f>
        <v>231900</v>
      </c>
      <c r="H22" s="82">
        <v>0</v>
      </c>
      <c r="I22" s="82">
        <f>G22</f>
        <v>231900</v>
      </c>
      <c r="J22" s="121">
        <v>100</v>
      </c>
    </row>
    <row r="23" spans="1:12" ht="26.25" customHeight="1" x14ac:dyDescent="0.2">
      <c r="A23" s="43" t="s">
        <v>139</v>
      </c>
      <c r="B23" s="43" t="s">
        <v>140</v>
      </c>
      <c r="C23" s="44" t="s">
        <v>141</v>
      </c>
      <c r="D23" s="76" t="s">
        <v>142</v>
      </c>
      <c r="E23" s="77" t="s">
        <v>460</v>
      </c>
      <c r="F23" s="77" t="s">
        <v>461</v>
      </c>
      <c r="G23" s="82">
        <f>29000+525000+10376+37186</f>
        <v>601562</v>
      </c>
      <c r="H23" s="82">
        <v>0</v>
      </c>
      <c r="I23" s="82">
        <f>29000+525000+10376+37186</f>
        <v>601562</v>
      </c>
      <c r="J23" s="121">
        <v>100</v>
      </c>
    </row>
    <row r="24" spans="1:12" ht="43.9" customHeight="1" x14ac:dyDescent="0.2">
      <c r="A24" s="43" t="s">
        <v>143</v>
      </c>
      <c r="B24" s="43" t="s">
        <v>144</v>
      </c>
      <c r="C24" s="44" t="s">
        <v>145</v>
      </c>
      <c r="D24" s="76" t="s">
        <v>146</v>
      </c>
      <c r="E24" s="77" t="s">
        <v>460</v>
      </c>
      <c r="F24" s="77" t="s">
        <v>461</v>
      </c>
      <c r="G24" s="82">
        <f>221000+58000+44000+176080+6500+60000+113620+96000</f>
        <v>775200</v>
      </c>
      <c r="H24" s="82">
        <v>0</v>
      </c>
      <c r="I24" s="82">
        <f>G24</f>
        <v>775200</v>
      </c>
      <c r="J24" s="121">
        <v>100</v>
      </c>
    </row>
    <row r="25" spans="1:12" ht="38.25" customHeight="1" x14ac:dyDescent="0.2">
      <c r="A25" s="43" t="s">
        <v>150</v>
      </c>
      <c r="B25" s="43" t="s">
        <v>151</v>
      </c>
      <c r="C25" s="44" t="s">
        <v>152</v>
      </c>
      <c r="D25" s="76" t="s">
        <v>153</v>
      </c>
      <c r="E25" s="77" t="s">
        <v>460</v>
      </c>
      <c r="F25" s="77" t="s">
        <v>461</v>
      </c>
      <c r="G25" s="82">
        <v>11000</v>
      </c>
      <c r="H25" s="82">
        <v>0</v>
      </c>
      <c r="I25" s="82">
        <v>11000</v>
      </c>
      <c r="J25" s="121">
        <v>100</v>
      </c>
    </row>
    <row r="26" spans="1:12" ht="38.25" customHeight="1" x14ac:dyDescent="0.2">
      <c r="A26" s="43" t="s">
        <v>167</v>
      </c>
      <c r="B26" s="43" t="s">
        <v>168</v>
      </c>
      <c r="C26" s="44" t="s">
        <v>159</v>
      </c>
      <c r="D26" s="45" t="s">
        <v>169</v>
      </c>
      <c r="E26" s="77" t="s">
        <v>460</v>
      </c>
      <c r="F26" s="77" t="s">
        <v>461</v>
      </c>
      <c r="G26" s="82">
        <f>57000-13400</f>
        <v>43600</v>
      </c>
      <c r="H26" s="82">
        <v>0</v>
      </c>
      <c r="I26" s="82">
        <f>G26</f>
        <v>43600</v>
      </c>
      <c r="J26" s="121">
        <v>100</v>
      </c>
    </row>
    <row r="27" spans="1:12" ht="96" customHeight="1" x14ac:dyDescent="0.2">
      <c r="A27" s="184" t="s">
        <v>545</v>
      </c>
      <c r="B27" s="178" t="s">
        <v>284</v>
      </c>
      <c r="C27" s="181" t="s">
        <v>159</v>
      </c>
      <c r="D27" s="186" t="s">
        <v>285</v>
      </c>
      <c r="E27" s="77" t="s">
        <v>574</v>
      </c>
      <c r="F27" s="77" t="s">
        <v>461</v>
      </c>
      <c r="G27" s="82">
        <v>1210000</v>
      </c>
      <c r="H27" s="82">
        <v>0</v>
      </c>
      <c r="I27" s="82">
        <v>1210000</v>
      </c>
      <c r="J27" s="121">
        <v>100</v>
      </c>
    </row>
    <row r="28" spans="1:12" ht="87.75" customHeight="1" x14ac:dyDescent="0.2">
      <c r="A28" s="185"/>
      <c r="B28" s="180"/>
      <c r="C28" s="183"/>
      <c r="D28" s="187"/>
      <c r="E28" s="77" t="s">
        <v>575</v>
      </c>
      <c r="F28" s="77" t="s">
        <v>461</v>
      </c>
      <c r="G28" s="82">
        <v>1290000</v>
      </c>
      <c r="H28" s="82">
        <v>0</v>
      </c>
      <c r="I28" s="82">
        <v>1290000</v>
      </c>
      <c r="J28" s="121">
        <v>100</v>
      </c>
    </row>
    <row r="29" spans="1:12" ht="55.5" customHeight="1" x14ac:dyDescent="0.2">
      <c r="A29" s="83" t="s">
        <v>185</v>
      </c>
      <c r="B29" s="43" t="s">
        <v>186</v>
      </c>
      <c r="C29" s="44" t="s">
        <v>159</v>
      </c>
      <c r="D29" s="45" t="s">
        <v>187</v>
      </c>
      <c r="E29" s="77" t="s">
        <v>460</v>
      </c>
      <c r="F29" s="77" t="s">
        <v>461</v>
      </c>
      <c r="G29" s="82">
        <v>34560</v>
      </c>
      <c r="H29" s="82">
        <v>0</v>
      </c>
      <c r="I29" s="82">
        <v>34560</v>
      </c>
      <c r="J29" s="121">
        <v>100</v>
      </c>
    </row>
    <row r="30" spans="1:12" ht="38.25" customHeight="1" x14ac:dyDescent="0.2">
      <c r="A30" s="43" t="s">
        <v>210</v>
      </c>
      <c r="B30" s="43" t="s">
        <v>211</v>
      </c>
      <c r="C30" s="44" t="s">
        <v>212</v>
      </c>
      <c r="D30" s="45" t="s">
        <v>213</v>
      </c>
      <c r="E30" s="77" t="s">
        <v>460</v>
      </c>
      <c r="F30" s="77" t="s">
        <v>461</v>
      </c>
      <c r="G30" s="82">
        <f>132800+5000</f>
        <v>137800</v>
      </c>
      <c r="H30" s="82">
        <v>0</v>
      </c>
      <c r="I30" s="82">
        <f>G30</f>
        <v>137800</v>
      </c>
      <c r="J30" s="121">
        <v>100</v>
      </c>
    </row>
    <row r="31" spans="1:12" ht="40.5" customHeight="1" x14ac:dyDescent="0.2">
      <c r="A31" s="43" t="s">
        <v>217</v>
      </c>
      <c r="B31" s="43" t="s">
        <v>218</v>
      </c>
      <c r="C31" s="44" t="s">
        <v>219</v>
      </c>
      <c r="D31" s="76" t="s">
        <v>220</v>
      </c>
      <c r="E31" s="77" t="s">
        <v>460</v>
      </c>
      <c r="F31" s="77" t="s">
        <v>461</v>
      </c>
      <c r="G31" s="82">
        <f>290000+20000+10000</f>
        <v>320000</v>
      </c>
      <c r="H31" s="82">
        <v>0</v>
      </c>
      <c r="I31" s="82">
        <f>290000+20000+10000</f>
        <v>320000</v>
      </c>
      <c r="J31" s="121">
        <v>100</v>
      </c>
    </row>
    <row r="32" spans="1:12" ht="51.75" customHeight="1" x14ac:dyDescent="0.2">
      <c r="A32" s="43" t="s">
        <v>203</v>
      </c>
      <c r="B32" s="43" t="s">
        <v>204</v>
      </c>
      <c r="C32" s="44" t="s">
        <v>205</v>
      </c>
      <c r="D32" s="76" t="s">
        <v>206</v>
      </c>
      <c r="E32" s="77" t="s">
        <v>460</v>
      </c>
      <c r="F32" s="77" t="s">
        <v>461</v>
      </c>
      <c r="G32" s="82">
        <f>35000+162296</f>
        <v>197296</v>
      </c>
      <c r="H32" s="82">
        <v>0</v>
      </c>
      <c r="I32" s="82">
        <f>G32</f>
        <v>197296</v>
      </c>
      <c r="J32" s="121">
        <v>100</v>
      </c>
    </row>
    <row r="33" spans="1:12" ht="51.75" customHeight="1" x14ac:dyDescent="0.2">
      <c r="A33" s="43" t="s">
        <v>225</v>
      </c>
      <c r="B33" s="43" t="s">
        <v>226</v>
      </c>
      <c r="C33" s="44" t="s">
        <v>227</v>
      </c>
      <c r="D33" s="45" t="s">
        <v>228</v>
      </c>
      <c r="E33" s="77" t="s">
        <v>460</v>
      </c>
      <c r="F33" s="77" t="s">
        <v>461</v>
      </c>
      <c r="G33" s="82">
        <v>110000</v>
      </c>
      <c r="H33" s="82">
        <v>0</v>
      </c>
      <c r="I33" s="82">
        <v>110000</v>
      </c>
      <c r="J33" s="121">
        <v>100</v>
      </c>
    </row>
    <row r="34" spans="1:12" ht="51.75" customHeight="1" x14ac:dyDescent="0.2">
      <c r="A34" s="43" t="s">
        <v>235</v>
      </c>
      <c r="B34" s="43" t="s">
        <v>236</v>
      </c>
      <c r="C34" s="44" t="s">
        <v>227</v>
      </c>
      <c r="D34" s="45" t="s">
        <v>237</v>
      </c>
      <c r="E34" s="77" t="s">
        <v>460</v>
      </c>
      <c r="F34" s="77" t="s">
        <v>461</v>
      </c>
      <c r="G34" s="82">
        <v>48000</v>
      </c>
      <c r="H34" s="82">
        <v>0</v>
      </c>
      <c r="I34" s="82">
        <f>G34</f>
        <v>48000</v>
      </c>
      <c r="J34" s="121">
        <v>100</v>
      </c>
    </row>
    <row r="35" spans="1:12" ht="76.5" x14ac:dyDescent="0.2">
      <c r="A35" s="178" t="s">
        <v>238</v>
      </c>
      <c r="B35" s="178" t="s">
        <v>239</v>
      </c>
      <c r="C35" s="181" t="s">
        <v>240</v>
      </c>
      <c r="D35" s="181" t="s">
        <v>241</v>
      </c>
      <c r="E35" s="84" t="s">
        <v>465</v>
      </c>
      <c r="F35" s="121" t="s">
        <v>461</v>
      </c>
      <c r="G35" s="82">
        <v>329000</v>
      </c>
      <c r="H35" s="82">
        <v>0</v>
      </c>
      <c r="I35" s="82">
        <v>329000</v>
      </c>
      <c r="J35" s="121">
        <v>100</v>
      </c>
    </row>
    <row r="36" spans="1:12" ht="76.5" x14ac:dyDescent="0.2">
      <c r="A36" s="179"/>
      <c r="B36" s="179"/>
      <c r="C36" s="182"/>
      <c r="D36" s="182"/>
      <c r="E36" s="84" t="s">
        <v>466</v>
      </c>
      <c r="F36" s="121" t="s">
        <v>461</v>
      </c>
      <c r="G36" s="82">
        <v>329000</v>
      </c>
      <c r="H36" s="82">
        <v>0</v>
      </c>
      <c r="I36" s="82">
        <v>329000</v>
      </c>
      <c r="J36" s="121">
        <v>100</v>
      </c>
    </row>
    <row r="37" spans="1:12" ht="76.5" x14ac:dyDescent="0.2">
      <c r="A37" s="180"/>
      <c r="B37" s="180"/>
      <c r="C37" s="183"/>
      <c r="D37" s="183"/>
      <c r="E37" s="84" t="s">
        <v>467</v>
      </c>
      <c r="F37" s="121" t="s">
        <v>461</v>
      </c>
      <c r="G37" s="82">
        <v>168000</v>
      </c>
      <c r="H37" s="82">
        <v>0</v>
      </c>
      <c r="I37" s="82">
        <v>168000</v>
      </c>
      <c r="J37" s="121">
        <v>100</v>
      </c>
    </row>
    <row r="38" spans="1:12" ht="69.75" customHeight="1" x14ac:dyDescent="0.2">
      <c r="A38" s="85" t="s">
        <v>170</v>
      </c>
      <c r="B38" s="85" t="s">
        <v>171</v>
      </c>
      <c r="C38" s="86" t="s">
        <v>159</v>
      </c>
      <c r="D38" s="87" t="s">
        <v>172</v>
      </c>
      <c r="E38" s="77" t="s">
        <v>460</v>
      </c>
      <c r="F38" s="77" t="s">
        <v>461</v>
      </c>
      <c r="G38" s="82">
        <f>1878445-31844.5</f>
        <v>1846600.5</v>
      </c>
      <c r="H38" s="82">
        <v>0</v>
      </c>
      <c r="I38" s="82">
        <f>187845</f>
        <v>187845</v>
      </c>
      <c r="J38" s="121">
        <v>100</v>
      </c>
      <c r="K38" s="81"/>
    </row>
    <row r="39" spans="1:12" ht="86.25" customHeight="1" x14ac:dyDescent="0.2">
      <c r="A39" s="43" t="s">
        <v>182</v>
      </c>
      <c r="B39" s="43" t="s">
        <v>183</v>
      </c>
      <c r="C39" s="44" t="s">
        <v>159</v>
      </c>
      <c r="D39" s="76" t="s">
        <v>184</v>
      </c>
      <c r="E39" s="77" t="s">
        <v>460</v>
      </c>
      <c r="F39" s="77" t="s">
        <v>461</v>
      </c>
      <c r="G39" s="82">
        <v>149023</v>
      </c>
      <c r="H39" s="82">
        <v>0</v>
      </c>
      <c r="I39" s="82">
        <v>149023</v>
      </c>
      <c r="J39" s="77">
        <v>100</v>
      </c>
    </row>
    <row r="40" spans="1:12" ht="99" customHeight="1" x14ac:dyDescent="0.2">
      <c r="A40" s="88" t="s">
        <v>173</v>
      </c>
      <c r="B40" s="43">
        <v>1184</v>
      </c>
      <c r="C40" s="44" t="s">
        <v>159</v>
      </c>
      <c r="D40" s="76" t="s">
        <v>175</v>
      </c>
      <c r="E40" s="77" t="s">
        <v>460</v>
      </c>
      <c r="F40" s="77" t="s">
        <v>461</v>
      </c>
      <c r="G40" s="82">
        <f>1878445-31844.5</f>
        <v>1846600.5</v>
      </c>
      <c r="H40" s="82">
        <v>0</v>
      </c>
      <c r="I40" s="82">
        <f>1690600-31844.5</f>
        <v>1658755.5</v>
      </c>
      <c r="J40" s="77">
        <v>100</v>
      </c>
      <c r="K40" s="81"/>
      <c r="L40" s="81"/>
    </row>
    <row r="41" spans="1:12" ht="45.75" customHeight="1" x14ac:dyDescent="0.2">
      <c r="A41" s="24" t="s">
        <v>242</v>
      </c>
      <c r="B41" s="131"/>
      <c r="C41" s="39"/>
      <c r="D41" s="40" t="s">
        <v>243</v>
      </c>
      <c r="E41" s="131"/>
      <c r="F41" s="131"/>
      <c r="G41" s="75">
        <f>SUM(G43:G44)</f>
        <v>325678</v>
      </c>
      <c r="H41" s="75">
        <f t="shared" ref="H41:I41" si="2">SUM(H43:H44)</f>
        <v>0</v>
      </c>
      <c r="I41" s="75">
        <f t="shared" si="2"/>
        <v>325678</v>
      </c>
      <c r="J41" s="131"/>
    </row>
    <row r="42" spans="1:12" ht="45.75" customHeight="1" x14ac:dyDescent="0.2">
      <c r="A42" s="24" t="s">
        <v>244</v>
      </c>
      <c r="B42" s="131"/>
      <c r="C42" s="39"/>
      <c r="D42" s="40" t="s">
        <v>243</v>
      </c>
      <c r="E42" s="131"/>
      <c r="F42" s="131"/>
      <c r="G42" s="75">
        <f>G41</f>
        <v>325678</v>
      </c>
      <c r="H42" s="75">
        <f t="shared" ref="H42:I42" si="3">H41</f>
        <v>0</v>
      </c>
      <c r="I42" s="75">
        <f t="shared" si="3"/>
        <v>325678</v>
      </c>
      <c r="J42" s="131"/>
    </row>
    <row r="43" spans="1:12" ht="41.25" customHeight="1" x14ac:dyDescent="0.2">
      <c r="A43" s="43" t="s">
        <v>245</v>
      </c>
      <c r="B43" s="43" t="s">
        <v>137</v>
      </c>
      <c r="C43" s="44" t="s">
        <v>96</v>
      </c>
      <c r="D43" s="76" t="s">
        <v>138</v>
      </c>
      <c r="E43" s="77" t="s">
        <v>460</v>
      </c>
      <c r="F43" s="77" t="s">
        <v>461</v>
      </c>
      <c r="G43" s="82">
        <f>78864+29000</f>
        <v>107864</v>
      </c>
      <c r="H43" s="82">
        <v>0</v>
      </c>
      <c r="I43" s="82">
        <f>78864+29000</f>
        <v>107864</v>
      </c>
      <c r="J43" s="77">
        <v>100</v>
      </c>
    </row>
    <row r="44" spans="1:12" ht="78.75" customHeight="1" x14ac:dyDescent="0.2">
      <c r="A44" s="43" t="s">
        <v>252</v>
      </c>
      <c r="B44" s="43" t="s">
        <v>253</v>
      </c>
      <c r="C44" s="44" t="s">
        <v>205</v>
      </c>
      <c r="D44" s="76" t="s">
        <v>254</v>
      </c>
      <c r="E44" s="77" t="s">
        <v>460</v>
      </c>
      <c r="F44" s="77" t="s">
        <v>461</v>
      </c>
      <c r="G44" s="82">
        <f>132562+88420-3168</f>
        <v>217814</v>
      </c>
      <c r="H44" s="82">
        <v>0</v>
      </c>
      <c r="I44" s="82">
        <f>G44</f>
        <v>217814</v>
      </c>
      <c r="J44" s="77">
        <v>100</v>
      </c>
    </row>
    <row r="45" spans="1:12" ht="78.75" customHeight="1" x14ac:dyDescent="0.2">
      <c r="A45" s="24" t="s">
        <v>272</v>
      </c>
      <c r="B45" s="131"/>
      <c r="C45" s="39"/>
      <c r="D45" s="40" t="s">
        <v>273</v>
      </c>
      <c r="E45" s="131"/>
      <c r="F45" s="131"/>
      <c r="G45" s="75">
        <f>G46</f>
        <v>24230</v>
      </c>
      <c r="H45" s="75">
        <f t="shared" ref="H45:J46" si="4">H46</f>
        <v>0</v>
      </c>
      <c r="I45" s="75">
        <f t="shared" si="4"/>
        <v>24230</v>
      </c>
      <c r="J45" s="75">
        <f t="shared" si="4"/>
        <v>100</v>
      </c>
    </row>
    <row r="46" spans="1:12" ht="78.75" customHeight="1" x14ac:dyDescent="0.2">
      <c r="A46" s="24" t="s">
        <v>274</v>
      </c>
      <c r="B46" s="131"/>
      <c r="C46" s="39"/>
      <c r="D46" s="40" t="s">
        <v>273</v>
      </c>
      <c r="E46" s="131"/>
      <c r="F46" s="131"/>
      <c r="G46" s="75">
        <f>G47</f>
        <v>24230</v>
      </c>
      <c r="H46" s="75">
        <f t="shared" si="4"/>
        <v>0</v>
      </c>
      <c r="I46" s="75">
        <f t="shared" si="4"/>
        <v>24230</v>
      </c>
      <c r="J46" s="75">
        <f t="shared" si="4"/>
        <v>100</v>
      </c>
    </row>
    <row r="47" spans="1:12" ht="78.75" customHeight="1" x14ac:dyDescent="0.2">
      <c r="A47" s="43" t="s">
        <v>275</v>
      </c>
      <c r="B47" s="43" t="s">
        <v>137</v>
      </c>
      <c r="C47" s="44" t="s">
        <v>96</v>
      </c>
      <c r="D47" s="45" t="s">
        <v>138</v>
      </c>
      <c r="E47" s="77" t="s">
        <v>460</v>
      </c>
      <c r="F47" s="77" t="s">
        <v>461</v>
      </c>
      <c r="G47" s="82">
        <v>24230</v>
      </c>
      <c r="H47" s="82">
        <v>0</v>
      </c>
      <c r="I47" s="82">
        <f>G47</f>
        <v>24230</v>
      </c>
      <c r="J47" s="77">
        <v>100</v>
      </c>
    </row>
    <row r="48" spans="1:12" ht="44.25" customHeight="1" x14ac:dyDescent="0.2">
      <c r="A48" s="24" t="s">
        <v>279</v>
      </c>
      <c r="B48" s="131"/>
      <c r="C48" s="39"/>
      <c r="D48" s="40" t="s">
        <v>280</v>
      </c>
      <c r="E48" s="131"/>
      <c r="F48" s="131"/>
      <c r="G48" s="75">
        <f>SUM(G50:G58)</f>
        <v>7171052</v>
      </c>
      <c r="H48" s="75">
        <f>SUM(H50:H58)</f>
        <v>0</v>
      </c>
      <c r="I48" s="75">
        <f>SUM(I50:I58)</f>
        <v>7171052</v>
      </c>
      <c r="J48" s="131"/>
    </row>
    <row r="49" spans="1:13" ht="44.25" customHeight="1" x14ac:dyDescent="0.2">
      <c r="A49" s="24" t="s">
        <v>281</v>
      </c>
      <c r="B49" s="131"/>
      <c r="C49" s="39"/>
      <c r="D49" s="40" t="s">
        <v>280</v>
      </c>
      <c r="E49" s="131"/>
      <c r="F49" s="131"/>
      <c r="G49" s="75">
        <f>G48</f>
        <v>7171052</v>
      </c>
      <c r="H49" s="75">
        <f t="shared" ref="H49:I49" si="5">H48</f>
        <v>0</v>
      </c>
      <c r="I49" s="75">
        <f t="shared" si="5"/>
        <v>7171052</v>
      </c>
      <c r="J49" s="131"/>
    </row>
    <row r="50" spans="1:13" ht="44.25" customHeight="1" x14ac:dyDescent="0.2">
      <c r="A50" s="43" t="s">
        <v>282</v>
      </c>
      <c r="B50" s="43" t="s">
        <v>137</v>
      </c>
      <c r="C50" s="44" t="s">
        <v>96</v>
      </c>
      <c r="D50" s="45" t="s">
        <v>138</v>
      </c>
      <c r="E50" s="77" t="s">
        <v>460</v>
      </c>
      <c r="F50" s="77" t="s">
        <v>461</v>
      </c>
      <c r="G50" s="82">
        <v>21000</v>
      </c>
      <c r="H50" s="82">
        <v>0</v>
      </c>
      <c r="I50" s="82">
        <f>G50</f>
        <v>21000</v>
      </c>
      <c r="J50" s="131">
        <v>100</v>
      </c>
    </row>
    <row r="51" spans="1:13" ht="109.5" customHeight="1" x14ac:dyDescent="0.2">
      <c r="A51" s="24">
        <v>1211300</v>
      </c>
      <c r="B51" s="43" t="s">
        <v>284</v>
      </c>
      <c r="C51" s="44" t="s">
        <v>159</v>
      </c>
      <c r="D51" s="45" t="s">
        <v>285</v>
      </c>
      <c r="E51" s="77" t="s">
        <v>468</v>
      </c>
      <c r="F51" s="77" t="s">
        <v>461</v>
      </c>
      <c r="G51" s="82">
        <v>650000</v>
      </c>
      <c r="H51" s="82">
        <v>0</v>
      </c>
      <c r="I51" s="82">
        <v>650000</v>
      </c>
      <c r="J51" s="131">
        <v>100</v>
      </c>
    </row>
    <row r="52" spans="1:13" ht="28.5" customHeight="1" x14ac:dyDescent="0.2">
      <c r="A52" s="43" t="s">
        <v>295</v>
      </c>
      <c r="B52" s="43" t="s">
        <v>296</v>
      </c>
      <c r="C52" s="44" t="s">
        <v>297</v>
      </c>
      <c r="D52" s="76" t="s">
        <v>298</v>
      </c>
      <c r="E52" s="77" t="s">
        <v>460</v>
      </c>
      <c r="F52" s="77" t="s">
        <v>461</v>
      </c>
      <c r="G52" s="82">
        <f>99800+120000+179000-21000+298000-36300-1730</f>
        <v>637770</v>
      </c>
      <c r="H52" s="82">
        <v>0</v>
      </c>
      <c r="I52" s="82">
        <f>99800+120000+179000-21000+298000-36300-1730</f>
        <v>637770</v>
      </c>
      <c r="J52" s="77">
        <v>100</v>
      </c>
    </row>
    <row r="53" spans="1:13" ht="15" customHeight="1" x14ac:dyDescent="0.2">
      <c r="A53" s="43" t="s">
        <v>302</v>
      </c>
      <c r="B53" s="43" t="s">
        <v>303</v>
      </c>
      <c r="C53" s="44" t="s">
        <v>297</v>
      </c>
      <c r="D53" s="76" t="s">
        <v>304</v>
      </c>
      <c r="E53" s="77" t="s">
        <v>460</v>
      </c>
      <c r="F53" s="77" t="s">
        <v>461</v>
      </c>
      <c r="G53" s="82">
        <f>224900-125000+372500+1484400+1572600+199000</f>
        <v>3728400</v>
      </c>
      <c r="H53" s="82">
        <v>0</v>
      </c>
      <c r="I53" s="82">
        <f>G53</f>
        <v>3728400</v>
      </c>
      <c r="J53" s="77">
        <v>100</v>
      </c>
    </row>
    <row r="54" spans="1:13" ht="51" customHeight="1" x14ac:dyDescent="0.2">
      <c r="A54" s="178" t="s">
        <v>305</v>
      </c>
      <c r="B54" s="178" t="s">
        <v>306</v>
      </c>
      <c r="C54" s="181" t="s">
        <v>307</v>
      </c>
      <c r="D54" s="181" t="s">
        <v>308</v>
      </c>
      <c r="E54" s="77" t="s">
        <v>469</v>
      </c>
      <c r="F54" s="77" t="s">
        <v>461</v>
      </c>
      <c r="G54" s="82">
        <f>994905-156023</f>
        <v>838882</v>
      </c>
      <c r="H54" s="82">
        <v>0</v>
      </c>
      <c r="I54" s="82">
        <f>994905-156023</f>
        <v>838882</v>
      </c>
      <c r="J54" s="77">
        <v>100</v>
      </c>
    </row>
    <row r="55" spans="1:13" ht="84" customHeight="1" x14ac:dyDescent="0.2">
      <c r="A55" s="179"/>
      <c r="B55" s="179"/>
      <c r="C55" s="182"/>
      <c r="D55" s="182"/>
      <c r="E55" s="77" t="s">
        <v>576</v>
      </c>
      <c r="F55" s="77" t="s">
        <v>461</v>
      </c>
      <c r="G55" s="82">
        <v>125000</v>
      </c>
      <c r="H55" s="82">
        <v>0</v>
      </c>
      <c r="I55" s="82">
        <f>G55</f>
        <v>125000</v>
      </c>
      <c r="J55" s="77">
        <v>100</v>
      </c>
    </row>
    <row r="56" spans="1:13" ht="53.25" customHeight="1" x14ac:dyDescent="0.2">
      <c r="A56" s="180"/>
      <c r="B56" s="180"/>
      <c r="C56" s="183"/>
      <c r="D56" s="183"/>
      <c r="E56" s="77" t="s">
        <v>470</v>
      </c>
      <c r="F56" s="77" t="s">
        <v>461</v>
      </c>
      <c r="G56" s="82">
        <v>70000</v>
      </c>
      <c r="H56" s="82">
        <v>0</v>
      </c>
      <c r="I56" s="82">
        <v>70000</v>
      </c>
      <c r="J56" s="77">
        <v>100</v>
      </c>
    </row>
    <row r="57" spans="1:13" ht="93" customHeight="1" x14ac:dyDescent="0.2">
      <c r="A57" s="43" t="s">
        <v>314</v>
      </c>
      <c r="B57" s="43" t="s">
        <v>239</v>
      </c>
      <c r="C57" s="44" t="s">
        <v>240</v>
      </c>
      <c r="D57" s="45" t="s">
        <v>241</v>
      </c>
      <c r="E57" s="77" t="s">
        <v>471</v>
      </c>
      <c r="F57" s="77" t="s">
        <v>461</v>
      </c>
      <c r="G57" s="82">
        <v>650000</v>
      </c>
      <c r="H57" s="82">
        <v>0</v>
      </c>
      <c r="I57" s="82">
        <f>G57</f>
        <v>650000</v>
      </c>
      <c r="J57" s="77">
        <v>100</v>
      </c>
    </row>
    <row r="58" spans="1:13" ht="93" customHeight="1" x14ac:dyDescent="0.2">
      <c r="A58" s="43" t="s">
        <v>549</v>
      </c>
      <c r="B58" s="43" t="s">
        <v>550</v>
      </c>
      <c r="C58" s="44" t="s">
        <v>124</v>
      </c>
      <c r="D58" s="45" t="s">
        <v>551</v>
      </c>
      <c r="E58" s="77" t="s">
        <v>577</v>
      </c>
      <c r="F58" s="77" t="s">
        <v>461</v>
      </c>
      <c r="G58" s="82">
        <v>450000</v>
      </c>
      <c r="H58" s="82">
        <v>0</v>
      </c>
      <c r="I58" s="82">
        <v>450000</v>
      </c>
      <c r="J58" s="77">
        <v>100</v>
      </c>
    </row>
    <row r="59" spans="1:13" x14ac:dyDescent="0.2">
      <c r="A59" s="48" t="s">
        <v>28</v>
      </c>
      <c r="B59" s="48" t="s">
        <v>28</v>
      </c>
      <c r="C59" s="48" t="s">
        <v>28</v>
      </c>
      <c r="D59" s="48" t="s">
        <v>343</v>
      </c>
      <c r="E59" s="48" t="s">
        <v>28</v>
      </c>
      <c r="F59" s="48" t="s">
        <v>28</v>
      </c>
      <c r="G59" s="55">
        <f>G20+G41+G48+G11+G45</f>
        <v>20851467</v>
      </c>
      <c r="H59" s="55">
        <v>0</v>
      </c>
      <c r="I59" s="55">
        <f>I20+I41+I48+I11+I45</f>
        <v>19004866.5</v>
      </c>
      <c r="J59" s="89" t="s">
        <v>28</v>
      </c>
    </row>
    <row r="60" spans="1:13" x14ac:dyDescent="0.2">
      <c r="D60" s="188" t="s">
        <v>472</v>
      </c>
      <c r="E60" s="188"/>
      <c r="F60" s="188"/>
      <c r="G60" s="188"/>
      <c r="H60" s="188"/>
      <c r="I60" s="188"/>
      <c r="J60" s="188"/>
      <c r="K60" s="188"/>
      <c r="L60" s="188"/>
      <c r="M60" s="188"/>
    </row>
    <row r="65" spans="4:7" x14ac:dyDescent="0.2">
      <c r="G65" s="57"/>
    </row>
    <row r="67" spans="4:7" x14ac:dyDescent="0.2">
      <c r="D67" s="90"/>
    </row>
  </sheetData>
  <mergeCells count="20">
    <mergeCell ref="A54:A56"/>
    <mergeCell ref="B54:B56"/>
    <mergeCell ref="C54:C56"/>
    <mergeCell ref="D54:D56"/>
    <mergeCell ref="D60:M60"/>
    <mergeCell ref="H2:J4"/>
    <mergeCell ref="A5:J5"/>
    <mergeCell ref="A6:J6"/>
    <mergeCell ref="A35:A37"/>
    <mergeCell ref="B35:B37"/>
    <mergeCell ref="C35:C37"/>
    <mergeCell ref="D35:D37"/>
    <mergeCell ref="A17:A19"/>
    <mergeCell ref="B17:B19"/>
    <mergeCell ref="C17:C19"/>
    <mergeCell ref="D17:D19"/>
    <mergeCell ref="A27:A28"/>
    <mergeCell ref="B27:B28"/>
    <mergeCell ref="C27:C28"/>
    <mergeCell ref="D27:D2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abSelected="1" view="pageBreakPreview" topLeftCell="A2" zoomScale="60" zoomScaleNormal="100" workbookViewId="0">
      <selection activeCell="D10" sqref="D10:D11"/>
    </sheetView>
  </sheetViews>
  <sheetFormatPr defaultColWidth="9.140625" defaultRowHeight="12.75" x14ac:dyDescent="0.2"/>
  <cols>
    <col min="1" max="3" width="12" customWidth="1"/>
    <col min="4" max="4" width="53.85546875" customWidth="1"/>
    <col min="5" max="5" width="45.28515625" customWidth="1"/>
    <col min="6" max="6" width="42.140625" customWidth="1"/>
    <col min="7" max="7" width="14.7109375" customWidth="1"/>
    <col min="8" max="10" width="15.7109375" customWidth="1"/>
    <col min="11" max="11" width="9.5703125" bestFit="1" customWidth="1"/>
    <col min="12" max="12" width="9.42578125" bestFit="1" customWidth="1"/>
    <col min="13" max="13" width="11.7109375" bestFit="1" customWidth="1"/>
  </cols>
  <sheetData>
    <row r="1" spans="1:10" ht="12.75" hidden="1" customHeight="1" x14ac:dyDescent="0.2">
      <c r="H1" t="s">
        <v>473</v>
      </c>
    </row>
    <row r="2" spans="1:10" ht="12.75" customHeight="1" x14ac:dyDescent="0.2">
      <c r="H2" t="s">
        <v>473</v>
      </c>
    </row>
    <row r="3" spans="1:10" ht="5.25" customHeight="1" x14ac:dyDescent="0.2">
      <c r="H3" s="133"/>
      <c r="I3" s="133"/>
      <c r="J3" s="133"/>
    </row>
    <row r="4" spans="1:10" hidden="1" x14ac:dyDescent="0.2">
      <c r="H4" s="133"/>
      <c r="I4" s="133"/>
      <c r="J4" s="133"/>
    </row>
    <row r="5" spans="1:10" ht="86.25" customHeight="1" x14ac:dyDescent="0.2">
      <c r="H5" s="133" t="s">
        <v>595</v>
      </c>
      <c r="I5" s="133"/>
      <c r="J5" s="133"/>
    </row>
    <row r="6" spans="1:10" x14ac:dyDescent="0.2">
      <c r="A6" s="143" t="s">
        <v>474</v>
      </c>
      <c r="B6" s="143"/>
      <c r="C6" s="143"/>
      <c r="D6" s="143"/>
      <c r="E6" s="143"/>
      <c r="F6" s="143"/>
      <c r="G6" s="143"/>
      <c r="H6" s="143"/>
      <c r="I6" s="143"/>
      <c r="J6" s="143"/>
    </row>
    <row r="8" spans="1:10" x14ac:dyDescent="0.2">
      <c r="A8" s="128" t="s">
        <v>2</v>
      </c>
    </row>
    <row r="9" spans="1:10" x14ac:dyDescent="0.2">
      <c r="A9" t="s">
        <v>3</v>
      </c>
      <c r="J9" s="127" t="s">
        <v>76</v>
      </c>
    </row>
    <row r="10" spans="1:10" ht="12.75" customHeight="1" x14ac:dyDescent="0.2">
      <c r="A10" s="189" t="s">
        <v>77</v>
      </c>
      <c r="B10" s="189" t="s">
        <v>78</v>
      </c>
      <c r="C10" s="189" t="s">
        <v>79</v>
      </c>
      <c r="D10" s="144" t="s">
        <v>80</v>
      </c>
      <c r="E10" s="144" t="s">
        <v>475</v>
      </c>
      <c r="F10" s="189" t="s">
        <v>476</v>
      </c>
      <c r="G10" s="147" t="s">
        <v>8</v>
      </c>
      <c r="H10" s="144" t="s">
        <v>81</v>
      </c>
      <c r="I10" s="150" t="s">
        <v>82</v>
      </c>
      <c r="J10" s="151"/>
    </row>
    <row r="11" spans="1:10" ht="68.099999999999994" customHeight="1" x14ac:dyDescent="0.2">
      <c r="A11" s="190"/>
      <c r="B11" s="190"/>
      <c r="C11" s="190"/>
      <c r="D11" s="146"/>
      <c r="E11" s="146"/>
      <c r="F11" s="190"/>
      <c r="G11" s="149"/>
      <c r="H11" s="146"/>
      <c r="I11" s="121" t="s">
        <v>84</v>
      </c>
      <c r="J11" s="121" t="s">
        <v>88</v>
      </c>
    </row>
    <row r="12" spans="1:10" x14ac:dyDescent="0.2">
      <c r="A12" s="121">
        <v>1</v>
      </c>
      <c r="B12" s="121">
        <v>2</v>
      </c>
      <c r="C12" s="121">
        <v>3</v>
      </c>
      <c r="D12" s="121">
        <v>4</v>
      </c>
      <c r="E12" s="121">
        <v>5</v>
      </c>
      <c r="F12" s="121">
        <v>6</v>
      </c>
      <c r="G12" s="122">
        <v>7</v>
      </c>
      <c r="H12" s="121">
        <v>8</v>
      </c>
      <c r="I12" s="63">
        <v>9</v>
      </c>
      <c r="J12" s="63">
        <v>10</v>
      </c>
    </row>
    <row r="13" spans="1:10" x14ac:dyDescent="0.2">
      <c r="A13" s="131" t="s">
        <v>91</v>
      </c>
      <c r="B13" s="131" t="s">
        <v>477</v>
      </c>
      <c r="C13" s="131" t="s">
        <v>477</v>
      </c>
      <c r="D13" s="80" t="s">
        <v>92</v>
      </c>
      <c r="E13" s="80" t="s">
        <v>477</v>
      </c>
      <c r="F13" s="80" t="s">
        <v>477</v>
      </c>
      <c r="G13" s="55">
        <f>G14</f>
        <v>30222707</v>
      </c>
      <c r="H13" s="56">
        <f>H14</f>
        <v>26522542</v>
      </c>
      <c r="I13" s="56">
        <f t="shared" ref="I13:J13" si="0">I14</f>
        <v>3700165</v>
      </c>
      <c r="J13" s="56">
        <f t="shared" si="0"/>
        <v>3700165</v>
      </c>
    </row>
    <row r="14" spans="1:10" x14ac:dyDescent="0.2">
      <c r="A14" s="131" t="s">
        <v>93</v>
      </c>
      <c r="B14" s="131" t="s">
        <v>477</v>
      </c>
      <c r="C14" s="131" t="s">
        <v>477</v>
      </c>
      <c r="D14" s="80" t="s">
        <v>92</v>
      </c>
      <c r="E14" s="80" t="s">
        <v>477</v>
      </c>
      <c r="F14" s="80" t="s">
        <v>477</v>
      </c>
      <c r="G14" s="55">
        <f>H14+I14</f>
        <v>30222707</v>
      </c>
      <c r="H14" s="56">
        <f>SUM(H15:H22)</f>
        <v>26522542</v>
      </c>
      <c r="I14" s="56">
        <f>SUM(I15:I22)</f>
        <v>3700165</v>
      </c>
      <c r="J14" s="56">
        <f>SUM(J15:J22)</f>
        <v>3700165</v>
      </c>
    </row>
    <row r="15" spans="1:10" ht="25.5" x14ac:dyDescent="0.2">
      <c r="A15" s="144" t="s">
        <v>102</v>
      </c>
      <c r="B15" s="144" t="s">
        <v>103</v>
      </c>
      <c r="C15" s="144" t="s">
        <v>104</v>
      </c>
      <c r="D15" s="178" t="s">
        <v>105</v>
      </c>
      <c r="E15" s="91" t="s">
        <v>478</v>
      </c>
      <c r="F15" s="91" t="s">
        <v>479</v>
      </c>
      <c r="G15" s="55">
        <f t="shared" ref="G15:G88" si="1">H15+I15</f>
        <v>13239330</v>
      </c>
      <c r="H15" s="62">
        <v>12697930</v>
      </c>
      <c r="I15" s="62">
        <v>541400</v>
      </c>
      <c r="J15" s="62">
        <v>541400</v>
      </c>
    </row>
    <row r="16" spans="1:10" ht="38.25" x14ac:dyDescent="0.2">
      <c r="A16" s="146"/>
      <c r="B16" s="146"/>
      <c r="C16" s="146"/>
      <c r="D16" s="180"/>
      <c r="E16" s="91" t="s">
        <v>480</v>
      </c>
      <c r="F16" s="91" t="s">
        <v>481</v>
      </c>
      <c r="G16" s="55">
        <f>H16+I16</f>
        <v>250000</v>
      </c>
      <c r="H16" s="62">
        <v>250000</v>
      </c>
      <c r="I16" s="62"/>
      <c r="J16" s="62"/>
    </row>
    <row r="17" spans="1:12" ht="25.5" x14ac:dyDescent="0.2">
      <c r="A17" s="121" t="s">
        <v>106</v>
      </c>
      <c r="B17" s="121" t="s">
        <v>107</v>
      </c>
      <c r="C17" s="121" t="s">
        <v>108</v>
      </c>
      <c r="D17" s="91" t="s">
        <v>109</v>
      </c>
      <c r="E17" s="91" t="s">
        <v>478</v>
      </c>
      <c r="F17" s="91" t="s">
        <v>479</v>
      </c>
      <c r="G17" s="55">
        <f t="shared" si="1"/>
        <v>9896421</v>
      </c>
      <c r="H17" s="62">
        <v>9846421</v>
      </c>
      <c r="I17" s="62">
        <v>50000</v>
      </c>
      <c r="J17" s="62">
        <v>50000</v>
      </c>
    </row>
    <row r="18" spans="1:12" ht="40.5" customHeight="1" x14ac:dyDescent="0.2">
      <c r="A18" s="43" t="s">
        <v>110</v>
      </c>
      <c r="B18" s="43" t="s">
        <v>111</v>
      </c>
      <c r="C18" s="44" t="s">
        <v>112</v>
      </c>
      <c r="D18" s="92" t="s">
        <v>113</v>
      </c>
      <c r="E18" s="91" t="s">
        <v>482</v>
      </c>
      <c r="F18" s="91" t="s">
        <v>483</v>
      </c>
      <c r="G18" s="55">
        <f>H18+I18</f>
        <v>1719406</v>
      </c>
      <c r="H18" s="62">
        <v>0</v>
      </c>
      <c r="I18" s="62">
        <v>1719406</v>
      </c>
      <c r="J18" s="62">
        <f>I18</f>
        <v>1719406</v>
      </c>
    </row>
    <row r="19" spans="1:12" ht="38.25" x14ac:dyDescent="0.2">
      <c r="A19" s="121" t="s">
        <v>114</v>
      </c>
      <c r="B19" s="121" t="s">
        <v>115</v>
      </c>
      <c r="C19" s="121" t="s">
        <v>116</v>
      </c>
      <c r="D19" s="91" t="s">
        <v>117</v>
      </c>
      <c r="E19" s="91" t="s">
        <v>484</v>
      </c>
      <c r="F19" s="91" t="s">
        <v>485</v>
      </c>
      <c r="G19" s="55">
        <f t="shared" si="1"/>
        <v>1480000</v>
      </c>
      <c r="H19" s="62">
        <v>1480000</v>
      </c>
      <c r="I19" s="62">
        <v>0</v>
      </c>
      <c r="J19" s="62">
        <v>0</v>
      </c>
    </row>
    <row r="20" spans="1:12" ht="102" x14ac:dyDescent="0.2">
      <c r="A20" s="43" t="s">
        <v>122</v>
      </c>
      <c r="B20" s="43" t="s">
        <v>123</v>
      </c>
      <c r="C20" s="44" t="s">
        <v>124</v>
      </c>
      <c r="D20" s="92" t="s">
        <v>125</v>
      </c>
      <c r="E20" s="93" t="s">
        <v>486</v>
      </c>
      <c r="F20" s="94" t="s">
        <v>487</v>
      </c>
      <c r="G20" s="55">
        <f>H20+I20</f>
        <v>1789359</v>
      </c>
      <c r="H20" s="62">
        <v>400000</v>
      </c>
      <c r="I20" s="62">
        <v>1389359</v>
      </c>
      <c r="J20" s="62">
        <f>I20</f>
        <v>1389359</v>
      </c>
    </row>
    <row r="21" spans="1:12" ht="47.25" customHeight="1" x14ac:dyDescent="0.2">
      <c r="A21" s="121" t="s">
        <v>126</v>
      </c>
      <c r="B21" s="121" t="s">
        <v>127</v>
      </c>
      <c r="C21" s="121" t="s">
        <v>124</v>
      </c>
      <c r="D21" s="91" t="s">
        <v>128</v>
      </c>
      <c r="E21" s="91" t="s">
        <v>488</v>
      </c>
      <c r="F21" s="91" t="s">
        <v>489</v>
      </c>
      <c r="G21" s="55">
        <f t="shared" si="1"/>
        <v>1733991</v>
      </c>
      <c r="H21" s="62">
        <v>1733991</v>
      </c>
      <c r="I21" s="62"/>
      <c r="J21" s="62"/>
    </row>
    <row r="22" spans="1:12" ht="47.25" customHeight="1" x14ac:dyDescent="0.2">
      <c r="A22" s="43" t="s">
        <v>129</v>
      </c>
      <c r="B22" s="43" t="s">
        <v>130</v>
      </c>
      <c r="C22" s="44" t="s">
        <v>131</v>
      </c>
      <c r="D22" s="76" t="s">
        <v>132</v>
      </c>
      <c r="E22" s="59" t="s">
        <v>490</v>
      </c>
      <c r="F22" s="91" t="s">
        <v>491</v>
      </c>
      <c r="G22" s="55">
        <f t="shared" si="1"/>
        <v>114200</v>
      </c>
      <c r="H22" s="62">
        <v>114200</v>
      </c>
      <c r="I22" s="62"/>
      <c r="J22" s="62"/>
    </row>
    <row r="23" spans="1:12" x14ac:dyDescent="0.2">
      <c r="A23" s="131" t="s">
        <v>133</v>
      </c>
      <c r="B23" s="131" t="s">
        <v>477</v>
      </c>
      <c r="C23" s="131" t="s">
        <v>477</v>
      </c>
      <c r="D23" s="80" t="s">
        <v>134</v>
      </c>
      <c r="E23" s="80" t="s">
        <v>477</v>
      </c>
      <c r="F23" s="80" t="s">
        <v>477</v>
      </c>
      <c r="G23" s="55">
        <f t="shared" si="1"/>
        <v>334069010</v>
      </c>
      <c r="H23" s="56">
        <f>H24</f>
        <v>304052945.5</v>
      </c>
      <c r="I23" s="56">
        <f>I24</f>
        <v>30016064.5</v>
      </c>
      <c r="J23" s="56">
        <f>J24</f>
        <v>8310466.5</v>
      </c>
    </row>
    <row r="24" spans="1:12" x14ac:dyDescent="0.2">
      <c r="A24" s="131" t="s">
        <v>135</v>
      </c>
      <c r="B24" s="131" t="s">
        <v>477</v>
      </c>
      <c r="C24" s="131" t="s">
        <v>477</v>
      </c>
      <c r="D24" s="80" t="s">
        <v>134</v>
      </c>
      <c r="E24" s="80" t="s">
        <v>477</v>
      </c>
      <c r="F24" s="80" t="s">
        <v>477</v>
      </c>
      <c r="G24" s="55">
        <f>H24+I24</f>
        <v>334069010</v>
      </c>
      <c r="H24" s="56">
        <f>SUM(H25:H57)</f>
        <v>304052945.5</v>
      </c>
      <c r="I24" s="56">
        <f>SUM(I25:I57)</f>
        <v>30016064.5</v>
      </c>
      <c r="J24" s="56">
        <f>SUM(J25:J57)</f>
        <v>8310466.5</v>
      </c>
    </row>
    <row r="25" spans="1:12" ht="25.5" x14ac:dyDescent="0.2">
      <c r="A25" s="121" t="s">
        <v>139</v>
      </c>
      <c r="B25" s="121" t="s">
        <v>140</v>
      </c>
      <c r="C25" s="121" t="s">
        <v>141</v>
      </c>
      <c r="D25" s="91" t="s">
        <v>142</v>
      </c>
      <c r="E25" s="91" t="s">
        <v>492</v>
      </c>
      <c r="F25" s="91" t="s">
        <v>493</v>
      </c>
      <c r="G25" s="55">
        <f t="shared" si="1"/>
        <v>49362839.049999997</v>
      </c>
      <c r="H25" s="62">
        <v>48761277.049999997</v>
      </c>
      <c r="I25" s="62">
        <v>601562</v>
      </c>
      <c r="J25" s="62">
        <f>I25</f>
        <v>601562</v>
      </c>
      <c r="L25" s="64"/>
    </row>
    <row r="26" spans="1:12" ht="25.5" x14ac:dyDescent="0.2">
      <c r="A26" s="121" t="s">
        <v>143</v>
      </c>
      <c r="B26" s="121" t="s">
        <v>144</v>
      </c>
      <c r="C26" s="121" t="s">
        <v>145</v>
      </c>
      <c r="D26" s="91" t="s">
        <v>146</v>
      </c>
      <c r="E26" s="91" t="s">
        <v>494</v>
      </c>
      <c r="F26" s="91" t="s">
        <v>493</v>
      </c>
      <c r="G26" s="55">
        <f>H26+I26</f>
        <v>79531473.950000003</v>
      </c>
      <c r="H26" s="62">
        <v>78749589.950000003</v>
      </c>
      <c r="I26" s="62">
        <v>781884</v>
      </c>
      <c r="J26" s="62">
        <f>I26</f>
        <v>781884</v>
      </c>
      <c r="K26" s="64"/>
    </row>
    <row r="27" spans="1:12" ht="25.5" x14ac:dyDescent="0.2">
      <c r="A27" s="121" t="s">
        <v>147</v>
      </c>
      <c r="B27" s="121" t="s">
        <v>148</v>
      </c>
      <c r="C27" s="121" t="s">
        <v>145</v>
      </c>
      <c r="D27" s="91" t="s">
        <v>149</v>
      </c>
      <c r="E27" s="91" t="s">
        <v>494</v>
      </c>
      <c r="F27" s="91" t="s">
        <v>493</v>
      </c>
      <c r="G27" s="55">
        <f t="shared" si="1"/>
        <v>96708400</v>
      </c>
      <c r="H27" s="62">
        <v>96708400</v>
      </c>
      <c r="I27" s="62"/>
      <c r="J27" s="62"/>
    </row>
    <row r="28" spans="1:12" ht="25.5" x14ac:dyDescent="0.2">
      <c r="A28" s="121" t="s">
        <v>150</v>
      </c>
      <c r="B28" s="121" t="s">
        <v>151</v>
      </c>
      <c r="C28" s="121" t="s">
        <v>152</v>
      </c>
      <c r="D28" s="91" t="s">
        <v>153</v>
      </c>
      <c r="E28" s="91" t="s">
        <v>494</v>
      </c>
      <c r="F28" s="91" t="s">
        <v>495</v>
      </c>
      <c r="G28" s="55">
        <f t="shared" si="1"/>
        <v>15164055</v>
      </c>
      <c r="H28" s="62">
        <v>15153055</v>
      </c>
      <c r="I28" s="62">
        <v>11000</v>
      </c>
      <c r="J28" s="62">
        <v>11000</v>
      </c>
    </row>
    <row r="29" spans="1:12" ht="63.75" x14ac:dyDescent="0.2">
      <c r="A29" s="121" t="s">
        <v>154</v>
      </c>
      <c r="B29" s="121" t="s">
        <v>155</v>
      </c>
      <c r="C29" s="121" t="s">
        <v>152</v>
      </c>
      <c r="D29" s="91" t="s">
        <v>156</v>
      </c>
      <c r="E29" s="91" t="s">
        <v>496</v>
      </c>
      <c r="F29" s="91" t="s">
        <v>497</v>
      </c>
      <c r="G29" s="55">
        <f t="shared" si="1"/>
        <v>8129871</v>
      </c>
      <c r="H29" s="62">
        <v>7408971</v>
      </c>
      <c r="I29" s="62">
        <v>720900</v>
      </c>
      <c r="J29" s="62">
        <v>0</v>
      </c>
    </row>
    <row r="30" spans="1:12" ht="25.5" x14ac:dyDescent="0.2">
      <c r="A30" s="121" t="s">
        <v>157</v>
      </c>
      <c r="B30" s="121" t="s">
        <v>158</v>
      </c>
      <c r="C30" s="121" t="s">
        <v>159</v>
      </c>
      <c r="D30" s="91" t="s">
        <v>160</v>
      </c>
      <c r="E30" s="91" t="s">
        <v>494</v>
      </c>
      <c r="F30" s="91" t="s">
        <v>495</v>
      </c>
      <c r="G30" s="55">
        <f t="shared" si="1"/>
        <v>41720</v>
      </c>
      <c r="H30" s="62">
        <v>41720</v>
      </c>
      <c r="I30" s="62">
        <v>0</v>
      </c>
      <c r="J30" s="62">
        <v>0</v>
      </c>
    </row>
    <row r="31" spans="1:12" ht="25.5" x14ac:dyDescent="0.2">
      <c r="A31" s="121" t="s">
        <v>161</v>
      </c>
      <c r="B31" s="121" t="s">
        <v>162</v>
      </c>
      <c r="C31" s="121" t="s">
        <v>159</v>
      </c>
      <c r="D31" s="91" t="s">
        <v>163</v>
      </c>
      <c r="E31" s="91" t="s">
        <v>494</v>
      </c>
      <c r="F31" s="91" t="s">
        <v>495</v>
      </c>
      <c r="G31" s="55">
        <f t="shared" si="1"/>
        <v>284246</v>
      </c>
      <c r="H31" s="62">
        <v>284246</v>
      </c>
      <c r="I31" s="62">
        <v>0</v>
      </c>
      <c r="J31" s="62">
        <v>0</v>
      </c>
    </row>
    <row r="32" spans="1:12" ht="30" customHeight="1" x14ac:dyDescent="0.2">
      <c r="A32" s="95" t="s">
        <v>164</v>
      </c>
      <c r="B32" s="121">
        <v>1152</v>
      </c>
      <c r="C32" s="121">
        <v>990</v>
      </c>
      <c r="D32" s="91" t="s">
        <v>166</v>
      </c>
      <c r="E32" s="91" t="s">
        <v>494</v>
      </c>
      <c r="F32" s="91" t="s">
        <v>495</v>
      </c>
      <c r="G32" s="55">
        <f t="shared" si="1"/>
        <v>1062839</v>
      </c>
      <c r="H32" s="62">
        <v>1062839</v>
      </c>
      <c r="I32" s="62"/>
      <c r="J32" s="62"/>
    </row>
    <row r="33" spans="1:10" ht="50.25" customHeight="1" x14ac:dyDescent="0.2">
      <c r="A33" s="121" t="s">
        <v>167</v>
      </c>
      <c r="B33" s="121" t="s">
        <v>168</v>
      </c>
      <c r="C33" s="121" t="s">
        <v>159</v>
      </c>
      <c r="D33" s="91" t="s">
        <v>169</v>
      </c>
      <c r="E33" s="91" t="s">
        <v>494</v>
      </c>
      <c r="F33" s="91" t="s">
        <v>495</v>
      </c>
      <c r="G33" s="55">
        <f t="shared" si="1"/>
        <v>571480</v>
      </c>
      <c r="H33" s="62">
        <v>527880</v>
      </c>
      <c r="I33" s="62">
        <v>43600</v>
      </c>
      <c r="J33" s="62">
        <v>43600</v>
      </c>
    </row>
    <row r="34" spans="1:10" ht="73.5" customHeight="1" x14ac:dyDescent="0.2">
      <c r="A34" s="43" t="s">
        <v>170</v>
      </c>
      <c r="B34" s="43" t="s">
        <v>171</v>
      </c>
      <c r="C34" s="44" t="s">
        <v>159</v>
      </c>
      <c r="D34" s="76" t="s">
        <v>172</v>
      </c>
      <c r="E34" s="91" t="s">
        <v>494</v>
      </c>
      <c r="F34" s="91" t="s">
        <v>495</v>
      </c>
      <c r="G34" s="55">
        <f t="shared" si="1"/>
        <v>187845</v>
      </c>
      <c r="H34" s="62"/>
      <c r="I34" s="62">
        <v>187845</v>
      </c>
      <c r="J34" s="62">
        <f>I34</f>
        <v>187845</v>
      </c>
    </row>
    <row r="35" spans="1:10" ht="50.25" customHeight="1" x14ac:dyDescent="0.2">
      <c r="A35" s="83" t="s">
        <v>173</v>
      </c>
      <c r="B35" s="121">
        <v>1184</v>
      </c>
      <c r="C35" s="121">
        <v>990</v>
      </c>
      <c r="D35" s="91" t="s">
        <v>175</v>
      </c>
      <c r="E35" s="91" t="s">
        <v>494</v>
      </c>
      <c r="F35" s="91" t="s">
        <v>495</v>
      </c>
      <c r="G35" s="55">
        <f t="shared" si="1"/>
        <v>1690600</v>
      </c>
      <c r="H35" s="62">
        <v>31844.5</v>
      </c>
      <c r="I35" s="62">
        <v>1658755.5</v>
      </c>
      <c r="J35" s="62">
        <v>1658775.5</v>
      </c>
    </row>
    <row r="36" spans="1:10" ht="50.25" customHeight="1" x14ac:dyDescent="0.2">
      <c r="A36" s="83" t="s">
        <v>176</v>
      </c>
      <c r="B36" s="121">
        <v>1200</v>
      </c>
      <c r="C36" s="121">
        <v>990</v>
      </c>
      <c r="D36" s="91" t="s">
        <v>178</v>
      </c>
      <c r="E36" s="91" t="s">
        <v>494</v>
      </c>
      <c r="F36" s="91" t="s">
        <v>495</v>
      </c>
      <c r="G36" s="55">
        <f t="shared" si="1"/>
        <v>218500</v>
      </c>
      <c r="H36" s="62">
        <v>218500</v>
      </c>
      <c r="I36" s="62"/>
      <c r="J36" s="62"/>
    </row>
    <row r="37" spans="1:10" ht="50.25" customHeight="1" x14ac:dyDescent="0.2">
      <c r="A37" s="43" t="s">
        <v>179</v>
      </c>
      <c r="B37" s="43" t="s">
        <v>180</v>
      </c>
      <c r="C37" s="44" t="s">
        <v>159</v>
      </c>
      <c r="D37" s="45" t="s">
        <v>181</v>
      </c>
      <c r="E37" s="91" t="s">
        <v>494</v>
      </c>
      <c r="F37" s="91" t="s">
        <v>495</v>
      </c>
      <c r="G37" s="55">
        <f t="shared" si="1"/>
        <v>2770400</v>
      </c>
      <c r="H37" s="62"/>
      <c r="I37" s="62">
        <v>2770400</v>
      </c>
      <c r="J37" s="62"/>
    </row>
    <row r="38" spans="1:10" ht="78.75" customHeight="1" x14ac:dyDescent="0.2">
      <c r="A38" s="43" t="s">
        <v>182</v>
      </c>
      <c r="B38" s="43" t="s">
        <v>183</v>
      </c>
      <c r="C38" s="44" t="s">
        <v>159</v>
      </c>
      <c r="D38" s="76" t="s">
        <v>184</v>
      </c>
      <c r="E38" s="91" t="s">
        <v>494</v>
      </c>
      <c r="F38" s="91" t="s">
        <v>495</v>
      </c>
      <c r="G38" s="55">
        <f t="shared" si="1"/>
        <v>149023</v>
      </c>
      <c r="H38" s="62"/>
      <c r="I38" s="62">
        <v>149023</v>
      </c>
      <c r="J38" s="62"/>
    </row>
    <row r="39" spans="1:10" ht="78.75" customHeight="1" x14ac:dyDescent="0.2">
      <c r="A39" s="110" t="s">
        <v>545</v>
      </c>
      <c r="B39" s="110" t="s">
        <v>284</v>
      </c>
      <c r="C39" s="111" t="s">
        <v>159</v>
      </c>
      <c r="D39" s="112" t="s">
        <v>285</v>
      </c>
      <c r="E39" s="91" t="s">
        <v>494</v>
      </c>
      <c r="F39" s="91" t="s">
        <v>495</v>
      </c>
      <c r="G39" s="55">
        <f t="shared" si="1"/>
        <v>2500000</v>
      </c>
      <c r="H39" s="62"/>
      <c r="I39" s="62">
        <v>2500000</v>
      </c>
      <c r="J39" s="62">
        <v>2500000</v>
      </c>
    </row>
    <row r="40" spans="1:10" ht="78.75" customHeight="1" x14ac:dyDescent="0.2">
      <c r="A40" s="43" t="s">
        <v>185</v>
      </c>
      <c r="B40" s="43" t="s">
        <v>186</v>
      </c>
      <c r="C40" s="44" t="s">
        <v>159</v>
      </c>
      <c r="D40" s="45" t="s">
        <v>187</v>
      </c>
      <c r="E40" s="91" t="s">
        <v>494</v>
      </c>
      <c r="F40" s="91" t="s">
        <v>495</v>
      </c>
      <c r="G40" s="55">
        <f t="shared" si="1"/>
        <v>1500554</v>
      </c>
      <c r="H40" s="62">
        <v>722350</v>
      </c>
      <c r="I40" s="62">
        <v>778204</v>
      </c>
      <c r="J40" s="62">
        <f>I40</f>
        <v>778204</v>
      </c>
    </row>
    <row r="41" spans="1:10" ht="83.25" customHeight="1" x14ac:dyDescent="0.2">
      <c r="A41" s="43" t="s">
        <v>188</v>
      </c>
      <c r="B41" s="43" t="s">
        <v>189</v>
      </c>
      <c r="C41" s="44" t="s">
        <v>159</v>
      </c>
      <c r="D41" s="45" t="s">
        <v>190</v>
      </c>
      <c r="E41" s="91" t="s">
        <v>494</v>
      </c>
      <c r="F41" s="91" t="s">
        <v>495</v>
      </c>
      <c r="G41" s="55">
        <f t="shared" si="1"/>
        <v>12987795</v>
      </c>
      <c r="H41" s="62"/>
      <c r="I41" s="62">
        <v>12987795</v>
      </c>
      <c r="J41" s="62"/>
    </row>
    <row r="42" spans="1:10" ht="83.25" customHeight="1" x14ac:dyDescent="0.2">
      <c r="A42" s="43" t="s">
        <v>191</v>
      </c>
      <c r="B42" s="43" t="s">
        <v>192</v>
      </c>
      <c r="C42" s="44" t="s">
        <v>159</v>
      </c>
      <c r="D42" s="76" t="s">
        <v>193</v>
      </c>
      <c r="E42" s="91" t="s">
        <v>494</v>
      </c>
      <c r="F42" s="91" t="s">
        <v>495</v>
      </c>
      <c r="G42" s="55">
        <f t="shared" si="1"/>
        <v>3235600</v>
      </c>
      <c r="H42" s="62"/>
      <c r="I42" s="62">
        <v>3235600</v>
      </c>
      <c r="J42" s="62"/>
    </row>
    <row r="43" spans="1:10" ht="83.25" customHeight="1" x14ac:dyDescent="0.2">
      <c r="A43" s="43" t="s">
        <v>194</v>
      </c>
      <c r="B43" s="43">
        <v>1501</v>
      </c>
      <c r="C43" s="44" t="s">
        <v>159</v>
      </c>
      <c r="D43" s="76" t="s">
        <v>196</v>
      </c>
      <c r="E43" s="91" t="s">
        <v>494</v>
      </c>
      <c r="F43" s="91" t="s">
        <v>495</v>
      </c>
      <c r="G43" s="55">
        <f t="shared" si="1"/>
        <v>163800</v>
      </c>
      <c r="H43" s="62"/>
      <c r="I43" s="62">
        <v>163800</v>
      </c>
      <c r="J43" s="62"/>
    </row>
    <row r="44" spans="1:10" ht="50.25" customHeight="1" x14ac:dyDescent="0.2">
      <c r="A44" s="95" t="s">
        <v>197</v>
      </c>
      <c r="B44" s="121">
        <v>1600</v>
      </c>
      <c r="C44" s="44" t="s">
        <v>159</v>
      </c>
      <c r="D44" s="91" t="s">
        <v>199</v>
      </c>
      <c r="E44" s="91" t="s">
        <v>494</v>
      </c>
      <c r="F44" s="91" t="s">
        <v>498</v>
      </c>
      <c r="G44" s="55">
        <f t="shared" si="1"/>
        <v>10902300</v>
      </c>
      <c r="H44" s="62">
        <v>10902300</v>
      </c>
      <c r="I44" s="62"/>
      <c r="J44" s="62"/>
    </row>
    <row r="45" spans="1:10" ht="50.25" customHeight="1" x14ac:dyDescent="0.2">
      <c r="A45" s="43" t="s">
        <v>200</v>
      </c>
      <c r="B45" s="43" t="s">
        <v>201</v>
      </c>
      <c r="C45" s="44" t="s">
        <v>159</v>
      </c>
      <c r="D45" s="76" t="s">
        <v>499</v>
      </c>
      <c r="E45" s="91" t="s">
        <v>494</v>
      </c>
      <c r="F45" s="91" t="s">
        <v>498</v>
      </c>
      <c r="G45" s="55">
        <f t="shared" si="1"/>
        <v>1678100</v>
      </c>
      <c r="H45" s="62"/>
      <c r="I45" s="62">
        <v>1678100</v>
      </c>
      <c r="J45" s="62"/>
    </row>
    <row r="46" spans="1:10" ht="50.25" customHeight="1" x14ac:dyDescent="0.2">
      <c r="A46" s="110" t="s">
        <v>546</v>
      </c>
      <c r="B46" s="110" t="s">
        <v>547</v>
      </c>
      <c r="C46" s="111" t="s">
        <v>159</v>
      </c>
      <c r="D46" s="112" t="s">
        <v>548</v>
      </c>
      <c r="E46" s="91" t="s">
        <v>494</v>
      </c>
      <c r="F46" s="91" t="s">
        <v>495</v>
      </c>
      <c r="G46" s="55">
        <f t="shared" si="1"/>
        <v>8188300</v>
      </c>
      <c r="H46" s="62">
        <v>8188300</v>
      </c>
      <c r="I46" s="62"/>
      <c r="J46" s="62"/>
    </row>
    <row r="47" spans="1:10" ht="50.25" customHeight="1" x14ac:dyDescent="0.2">
      <c r="A47" s="43" t="s">
        <v>203</v>
      </c>
      <c r="B47" s="43" t="s">
        <v>204</v>
      </c>
      <c r="C47" s="44" t="s">
        <v>205</v>
      </c>
      <c r="D47" s="76" t="s">
        <v>206</v>
      </c>
      <c r="E47" s="91" t="s">
        <v>500</v>
      </c>
      <c r="F47" s="91" t="s">
        <v>501</v>
      </c>
      <c r="G47" s="55">
        <f t="shared" si="1"/>
        <v>614680</v>
      </c>
      <c r="H47" s="62">
        <v>417384</v>
      </c>
      <c r="I47" s="62">
        <v>197296</v>
      </c>
      <c r="J47" s="62">
        <f>I47</f>
        <v>197296</v>
      </c>
    </row>
    <row r="48" spans="1:10" ht="51" x14ac:dyDescent="0.2">
      <c r="A48" s="121" t="s">
        <v>207</v>
      </c>
      <c r="B48" s="121" t="s">
        <v>208</v>
      </c>
      <c r="C48" s="121" t="s">
        <v>205</v>
      </c>
      <c r="D48" s="91" t="s">
        <v>209</v>
      </c>
      <c r="E48" s="91" t="s">
        <v>502</v>
      </c>
      <c r="F48" s="91" t="s">
        <v>503</v>
      </c>
      <c r="G48" s="55">
        <f t="shared" si="1"/>
        <v>2882080</v>
      </c>
      <c r="H48" s="62">
        <v>2882080</v>
      </c>
      <c r="I48" s="62">
        <v>0</v>
      </c>
      <c r="J48" s="62">
        <v>0</v>
      </c>
    </row>
    <row r="49" spans="1:10" ht="63.75" x14ac:dyDescent="0.2">
      <c r="A49" s="121" t="s">
        <v>210</v>
      </c>
      <c r="B49" s="121" t="s">
        <v>211</v>
      </c>
      <c r="C49" s="121" t="s">
        <v>212</v>
      </c>
      <c r="D49" s="91" t="s">
        <v>213</v>
      </c>
      <c r="E49" s="91" t="s">
        <v>496</v>
      </c>
      <c r="F49" s="91" t="s">
        <v>497</v>
      </c>
      <c r="G49" s="55">
        <f t="shared" si="1"/>
        <v>4157470</v>
      </c>
      <c r="H49" s="62">
        <v>4019670</v>
      </c>
      <c r="I49" s="62">
        <v>137800</v>
      </c>
      <c r="J49" s="62">
        <f>I49</f>
        <v>137800</v>
      </c>
    </row>
    <row r="50" spans="1:10" ht="63.75" x14ac:dyDescent="0.2">
      <c r="A50" s="121" t="s">
        <v>214</v>
      </c>
      <c r="B50" s="121" t="s">
        <v>215</v>
      </c>
      <c r="C50" s="121" t="s">
        <v>212</v>
      </c>
      <c r="D50" s="91" t="s">
        <v>216</v>
      </c>
      <c r="E50" s="91" t="s">
        <v>496</v>
      </c>
      <c r="F50" s="91" t="s">
        <v>497</v>
      </c>
      <c r="G50" s="55">
        <f t="shared" si="1"/>
        <v>556170</v>
      </c>
      <c r="H50" s="62">
        <v>556170</v>
      </c>
      <c r="I50" s="62">
        <v>0</v>
      </c>
      <c r="J50" s="62">
        <v>0</v>
      </c>
    </row>
    <row r="51" spans="1:10" ht="63.75" x14ac:dyDescent="0.2">
      <c r="A51" s="121" t="s">
        <v>217</v>
      </c>
      <c r="B51" s="121" t="s">
        <v>218</v>
      </c>
      <c r="C51" s="121" t="s">
        <v>219</v>
      </c>
      <c r="D51" s="91" t="s">
        <v>220</v>
      </c>
      <c r="E51" s="91" t="s">
        <v>496</v>
      </c>
      <c r="F51" s="91" t="s">
        <v>497</v>
      </c>
      <c r="G51" s="55">
        <f t="shared" si="1"/>
        <v>19343350</v>
      </c>
      <c r="H51" s="62">
        <v>18914850</v>
      </c>
      <c r="I51" s="62">
        <v>428500</v>
      </c>
      <c r="J51" s="62">
        <f>I51</f>
        <v>428500</v>
      </c>
    </row>
    <row r="52" spans="1:10" ht="63.75" x14ac:dyDescent="0.2">
      <c r="A52" s="121" t="s">
        <v>221</v>
      </c>
      <c r="B52" s="121" t="s">
        <v>222</v>
      </c>
      <c r="C52" s="121" t="s">
        <v>223</v>
      </c>
      <c r="D52" s="91" t="s">
        <v>224</v>
      </c>
      <c r="E52" s="91" t="s">
        <v>496</v>
      </c>
      <c r="F52" s="91" t="s">
        <v>497</v>
      </c>
      <c r="G52" s="55">
        <f t="shared" si="1"/>
        <v>574649</v>
      </c>
      <c r="H52" s="62">
        <v>574649</v>
      </c>
      <c r="I52" s="62">
        <v>0</v>
      </c>
      <c r="J52" s="62">
        <v>0</v>
      </c>
    </row>
    <row r="53" spans="1:10" ht="25.5" x14ac:dyDescent="0.2">
      <c r="A53" s="121" t="s">
        <v>225</v>
      </c>
      <c r="B53" s="121" t="s">
        <v>226</v>
      </c>
      <c r="C53" s="121" t="s">
        <v>227</v>
      </c>
      <c r="D53" s="91" t="s">
        <v>504</v>
      </c>
      <c r="E53" s="91" t="s">
        <v>494</v>
      </c>
      <c r="F53" s="91" t="s">
        <v>495</v>
      </c>
      <c r="G53" s="55">
        <f t="shared" si="1"/>
        <v>5481767</v>
      </c>
      <c r="H53" s="62">
        <v>5371767</v>
      </c>
      <c r="I53" s="62">
        <v>110000</v>
      </c>
      <c r="J53" s="62">
        <f>I53</f>
        <v>110000</v>
      </c>
    </row>
    <row r="54" spans="1:10" ht="63.75" x14ac:dyDescent="0.2">
      <c r="A54" s="121" t="s">
        <v>229</v>
      </c>
      <c r="B54" s="121" t="s">
        <v>230</v>
      </c>
      <c r="C54" s="121" t="s">
        <v>227</v>
      </c>
      <c r="D54" s="91" t="s">
        <v>505</v>
      </c>
      <c r="E54" s="91" t="s">
        <v>496</v>
      </c>
      <c r="F54" s="91" t="s">
        <v>497</v>
      </c>
      <c r="G54" s="55">
        <f t="shared" si="1"/>
        <v>1559350</v>
      </c>
      <c r="H54" s="62">
        <v>1559350</v>
      </c>
      <c r="I54" s="62">
        <v>0</v>
      </c>
      <c r="J54" s="62">
        <v>0</v>
      </c>
    </row>
    <row r="55" spans="1:10" ht="79.5" customHeight="1" x14ac:dyDescent="0.2">
      <c r="A55" s="43" t="s">
        <v>232</v>
      </c>
      <c r="B55" s="43" t="s">
        <v>233</v>
      </c>
      <c r="C55" s="44" t="s">
        <v>227</v>
      </c>
      <c r="D55" s="76" t="s">
        <v>234</v>
      </c>
      <c r="E55" s="91" t="s">
        <v>494</v>
      </c>
      <c r="F55" s="91" t="s">
        <v>495</v>
      </c>
      <c r="G55" s="55">
        <f t="shared" si="1"/>
        <v>109312</v>
      </c>
      <c r="H55" s="62">
        <f>39040+70272</f>
        <v>109312</v>
      </c>
      <c r="I55" s="62"/>
      <c r="J55" s="62"/>
    </row>
    <row r="56" spans="1:10" ht="63.75" x14ac:dyDescent="0.2">
      <c r="A56" s="121" t="s">
        <v>235</v>
      </c>
      <c r="B56" s="121" t="s">
        <v>236</v>
      </c>
      <c r="C56" s="121" t="s">
        <v>227</v>
      </c>
      <c r="D56" s="91" t="s">
        <v>237</v>
      </c>
      <c r="E56" s="91" t="s">
        <v>496</v>
      </c>
      <c r="F56" s="91" t="s">
        <v>497</v>
      </c>
      <c r="G56" s="55">
        <f t="shared" si="1"/>
        <v>934441</v>
      </c>
      <c r="H56" s="62">
        <v>886441</v>
      </c>
      <c r="I56" s="62">
        <v>48000</v>
      </c>
      <c r="J56" s="62">
        <f>I56</f>
        <v>48000</v>
      </c>
    </row>
    <row r="57" spans="1:10" ht="46.5" customHeight="1" x14ac:dyDescent="0.2">
      <c r="A57" s="43" t="s">
        <v>238</v>
      </c>
      <c r="B57" s="43" t="s">
        <v>239</v>
      </c>
      <c r="C57" s="44" t="s">
        <v>240</v>
      </c>
      <c r="D57" s="92" t="s">
        <v>241</v>
      </c>
      <c r="E57" s="91" t="s">
        <v>506</v>
      </c>
      <c r="F57" s="91" t="s">
        <v>507</v>
      </c>
      <c r="G57" s="55">
        <f t="shared" si="1"/>
        <v>826000</v>
      </c>
      <c r="H57" s="62"/>
      <c r="I57" s="62">
        <v>826000</v>
      </c>
      <c r="J57" s="62">
        <f>I57</f>
        <v>826000</v>
      </c>
    </row>
    <row r="58" spans="1:10" s="96" customFormat="1" ht="25.5" x14ac:dyDescent="0.2">
      <c r="A58" s="24" t="s">
        <v>242</v>
      </c>
      <c r="B58" s="131"/>
      <c r="C58" s="131"/>
      <c r="D58" s="80" t="s">
        <v>243</v>
      </c>
      <c r="E58" s="80"/>
      <c r="F58" s="80"/>
      <c r="G58" s="55">
        <f>H58+I58</f>
        <v>21391926</v>
      </c>
      <c r="H58" s="56">
        <f>H59</f>
        <v>21174112</v>
      </c>
      <c r="I58" s="56">
        <f>I59</f>
        <v>217814</v>
      </c>
      <c r="J58" s="56">
        <f>J59</f>
        <v>217814</v>
      </c>
    </row>
    <row r="59" spans="1:10" s="96" customFormat="1" ht="29.25" customHeight="1" x14ac:dyDescent="0.2">
      <c r="A59" s="24" t="s">
        <v>244</v>
      </c>
      <c r="B59" s="131"/>
      <c r="C59" s="131"/>
      <c r="D59" s="80" t="s">
        <v>243</v>
      </c>
      <c r="E59" s="80"/>
      <c r="F59" s="80"/>
      <c r="G59" s="55">
        <f>H59+I59</f>
        <v>21391926</v>
      </c>
      <c r="H59" s="97">
        <f>H60+H61+H62+H63+H65+H64</f>
        <v>21174112</v>
      </c>
      <c r="I59" s="97">
        <f>I60+I61+I62+I63+I65</f>
        <v>217814</v>
      </c>
      <c r="J59" s="97">
        <f>J60+J61+J62+J63+J65</f>
        <v>217814</v>
      </c>
    </row>
    <row r="60" spans="1:10" ht="63.75" x14ac:dyDescent="0.2">
      <c r="A60" s="43" t="s">
        <v>246</v>
      </c>
      <c r="B60" s="43" t="s">
        <v>247</v>
      </c>
      <c r="C60" s="44" t="s">
        <v>151</v>
      </c>
      <c r="D60" s="76" t="s">
        <v>248</v>
      </c>
      <c r="E60" s="91" t="s">
        <v>508</v>
      </c>
      <c r="F60" s="91" t="s">
        <v>509</v>
      </c>
      <c r="G60" s="55">
        <f t="shared" si="1"/>
        <v>33444</v>
      </c>
      <c r="H60" s="62">
        <v>33444</v>
      </c>
      <c r="I60" s="62"/>
      <c r="J60" s="62"/>
    </row>
    <row r="61" spans="1:10" ht="69.75" customHeight="1" x14ac:dyDescent="0.2">
      <c r="A61" s="43" t="s">
        <v>252</v>
      </c>
      <c r="B61" s="43">
        <v>3121</v>
      </c>
      <c r="C61" s="98">
        <v>1040</v>
      </c>
      <c r="D61" s="76" t="s">
        <v>254</v>
      </c>
      <c r="E61" s="91" t="s">
        <v>510</v>
      </c>
      <c r="F61" s="94" t="s">
        <v>511</v>
      </c>
      <c r="G61" s="55">
        <f t="shared" si="1"/>
        <v>9700248</v>
      </c>
      <c r="H61" s="62">
        <v>9482434</v>
      </c>
      <c r="I61" s="62">
        <v>217814</v>
      </c>
      <c r="J61" s="62">
        <v>217814</v>
      </c>
    </row>
    <row r="62" spans="1:10" ht="63.75" x14ac:dyDescent="0.2">
      <c r="A62" s="43" t="s">
        <v>258</v>
      </c>
      <c r="B62" s="121" t="s">
        <v>259</v>
      </c>
      <c r="C62" s="121" t="s">
        <v>260</v>
      </c>
      <c r="D62" s="91" t="s">
        <v>261</v>
      </c>
      <c r="E62" s="91" t="s">
        <v>512</v>
      </c>
      <c r="F62" s="91" t="s">
        <v>513</v>
      </c>
      <c r="G62" s="55">
        <f t="shared" si="1"/>
        <v>1211556</v>
      </c>
      <c r="H62" s="62">
        <v>1211556</v>
      </c>
      <c r="I62" s="62"/>
      <c r="J62" s="62"/>
    </row>
    <row r="63" spans="1:10" ht="38.25" x14ac:dyDescent="0.2">
      <c r="A63" s="43" t="s">
        <v>262</v>
      </c>
      <c r="B63" s="121" t="s">
        <v>263</v>
      </c>
      <c r="C63" s="121" t="s">
        <v>260</v>
      </c>
      <c r="D63" s="91" t="s">
        <v>264</v>
      </c>
      <c r="E63" s="91" t="s">
        <v>514</v>
      </c>
      <c r="F63" s="91" t="s">
        <v>515</v>
      </c>
      <c r="G63" s="55">
        <f t="shared" si="1"/>
        <v>270000</v>
      </c>
      <c r="H63" s="62">
        <v>270000</v>
      </c>
      <c r="I63" s="62"/>
      <c r="J63" s="62"/>
    </row>
    <row r="64" spans="1:10" ht="51" x14ac:dyDescent="0.2">
      <c r="A64" s="43" t="s">
        <v>265</v>
      </c>
      <c r="B64" s="43" t="s">
        <v>266</v>
      </c>
      <c r="C64" s="44" t="s">
        <v>260</v>
      </c>
      <c r="D64" s="45" t="s">
        <v>267</v>
      </c>
      <c r="E64" s="91" t="s">
        <v>510</v>
      </c>
      <c r="F64" s="94" t="s">
        <v>511</v>
      </c>
      <c r="G64" s="55">
        <f t="shared" si="1"/>
        <v>122860</v>
      </c>
      <c r="H64" s="62">
        <v>122860</v>
      </c>
      <c r="I64" s="62"/>
      <c r="J64" s="62"/>
    </row>
    <row r="65" spans="1:10" ht="38.25" x14ac:dyDescent="0.2">
      <c r="A65" s="43" t="s">
        <v>268</v>
      </c>
      <c r="B65" s="121" t="s">
        <v>269</v>
      </c>
      <c r="C65" s="121" t="s">
        <v>270</v>
      </c>
      <c r="D65" s="91" t="s">
        <v>271</v>
      </c>
      <c r="E65" s="91" t="s">
        <v>516</v>
      </c>
      <c r="F65" s="91" t="s">
        <v>517</v>
      </c>
      <c r="G65" s="55">
        <f t="shared" si="1"/>
        <v>10053818</v>
      </c>
      <c r="H65" s="62">
        <v>10053818</v>
      </c>
      <c r="I65" s="62"/>
      <c r="J65" s="62"/>
    </row>
    <row r="66" spans="1:10" ht="34.9" customHeight="1" x14ac:dyDescent="0.2">
      <c r="A66" s="99" t="s">
        <v>272</v>
      </c>
      <c r="B66" s="100"/>
      <c r="C66" s="101"/>
      <c r="D66" s="102" t="s">
        <v>273</v>
      </c>
      <c r="E66" s="91"/>
      <c r="F66" s="91"/>
      <c r="G66" s="55">
        <f>G67</f>
        <v>15980</v>
      </c>
      <c r="H66" s="62">
        <f>H67</f>
        <v>15980</v>
      </c>
      <c r="I66" s="62">
        <f>I67</f>
        <v>0</v>
      </c>
      <c r="J66" s="62">
        <f>J67</f>
        <v>0</v>
      </c>
    </row>
    <row r="67" spans="1:10" ht="33.6" customHeight="1" x14ac:dyDescent="0.2">
      <c r="A67" s="99" t="s">
        <v>274</v>
      </c>
      <c r="B67" s="100"/>
      <c r="C67" s="101"/>
      <c r="D67" s="102" t="s">
        <v>273</v>
      </c>
      <c r="E67" s="91"/>
      <c r="F67" s="91"/>
      <c r="G67" s="55">
        <f>G68</f>
        <v>15980</v>
      </c>
      <c r="H67" s="62">
        <f>H68</f>
        <v>15980</v>
      </c>
      <c r="I67" s="62">
        <f t="shared" ref="I67:J67" si="2">I68</f>
        <v>0</v>
      </c>
      <c r="J67" s="62">
        <f t="shared" si="2"/>
        <v>0</v>
      </c>
    </row>
    <row r="68" spans="1:10" ht="54.75" customHeight="1" x14ac:dyDescent="0.2">
      <c r="A68" s="43" t="s">
        <v>276</v>
      </c>
      <c r="B68" s="43" t="s">
        <v>277</v>
      </c>
      <c r="C68" s="44" t="s">
        <v>205</v>
      </c>
      <c r="D68" s="76" t="s">
        <v>278</v>
      </c>
      <c r="E68" s="103" t="s">
        <v>518</v>
      </c>
      <c r="F68" s="103" t="s">
        <v>519</v>
      </c>
      <c r="G68" s="55">
        <f>H68+I68</f>
        <v>15980</v>
      </c>
      <c r="H68" s="62">
        <v>15980</v>
      </c>
      <c r="I68" s="62"/>
      <c r="J68" s="62"/>
    </row>
    <row r="69" spans="1:10" ht="25.5" x14ac:dyDescent="0.2">
      <c r="A69" s="131" t="s">
        <v>279</v>
      </c>
      <c r="B69" s="131" t="s">
        <v>477</v>
      </c>
      <c r="C69" s="131" t="s">
        <v>477</v>
      </c>
      <c r="D69" s="54" t="s">
        <v>280</v>
      </c>
      <c r="E69" s="80" t="s">
        <v>477</v>
      </c>
      <c r="F69" s="80" t="s">
        <v>477</v>
      </c>
      <c r="G69" s="55">
        <f>H69+I69</f>
        <v>58466907.719999999</v>
      </c>
      <c r="H69" s="56">
        <f>H70</f>
        <v>50952755.719999999</v>
      </c>
      <c r="I69" s="56">
        <f t="shared" ref="I69:J69" si="3">I70</f>
        <v>7514152</v>
      </c>
      <c r="J69" s="56">
        <f t="shared" si="3"/>
        <v>7150052</v>
      </c>
    </row>
    <row r="70" spans="1:10" ht="25.5" x14ac:dyDescent="0.2">
      <c r="A70" s="131" t="s">
        <v>281</v>
      </c>
      <c r="B70" s="131" t="s">
        <v>477</v>
      </c>
      <c r="C70" s="131" t="s">
        <v>477</v>
      </c>
      <c r="D70" s="54" t="s">
        <v>280</v>
      </c>
      <c r="E70" s="80" t="s">
        <v>477</v>
      </c>
      <c r="F70" s="80" t="s">
        <v>477</v>
      </c>
      <c r="G70" s="55">
        <f>H70+I70</f>
        <v>58466907.719999999</v>
      </c>
      <c r="H70" s="56">
        <f>SUM(H71:H85)</f>
        <v>50952755.719999999</v>
      </c>
      <c r="I70" s="56">
        <f>SUM(I71:I85)</f>
        <v>7514152</v>
      </c>
      <c r="J70" s="56">
        <f t="shared" ref="J70" si="4">SUM(J71:J85)</f>
        <v>7150052</v>
      </c>
    </row>
    <row r="71" spans="1:10" ht="25.5" x14ac:dyDescent="0.2">
      <c r="A71" s="43" t="s">
        <v>283</v>
      </c>
      <c r="B71" s="43" t="s">
        <v>284</v>
      </c>
      <c r="C71" s="44" t="s">
        <v>159</v>
      </c>
      <c r="D71" s="45" t="s">
        <v>285</v>
      </c>
      <c r="E71" s="91" t="s">
        <v>492</v>
      </c>
      <c r="F71" s="91" t="s">
        <v>493</v>
      </c>
      <c r="G71" s="55">
        <f>H71+I71</f>
        <v>650000</v>
      </c>
      <c r="H71" s="56"/>
      <c r="I71" s="56">
        <v>650000</v>
      </c>
      <c r="J71" s="56">
        <f>I71</f>
        <v>650000</v>
      </c>
    </row>
    <row r="72" spans="1:10" ht="51" x14ac:dyDescent="0.2">
      <c r="A72" s="121" t="s">
        <v>286</v>
      </c>
      <c r="B72" s="121" t="s">
        <v>287</v>
      </c>
      <c r="C72" s="121" t="s">
        <v>288</v>
      </c>
      <c r="D72" s="91" t="s">
        <v>289</v>
      </c>
      <c r="E72" s="91" t="s">
        <v>520</v>
      </c>
      <c r="F72" s="91" t="s">
        <v>521</v>
      </c>
      <c r="G72" s="55">
        <f t="shared" si="1"/>
        <v>132685</v>
      </c>
      <c r="H72" s="62">
        <v>132685</v>
      </c>
      <c r="I72" s="62">
        <v>0</v>
      </c>
      <c r="J72" s="62">
        <v>0</v>
      </c>
    </row>
    <row r="73" spans="1:10" ht="38.25" x14ac:dyDescent="0.2">
      <c r="A73" s="121" t="s">
        <v>290</v>
      </c>
      <c r="B73" s="121" t="s">
        <v>269</v>
      </c>
      <c r="C73" s="121" t="s">
        <v>270</v>
      </c>
      <c r="D73" s="91" t="s">
        <v>271</v>
      </c>
      <c r="E73" s="91" t="s">
        <v>522</v>
      </c>
      <c r="F73" s="91" t="s">
        <v>523</v>
      </c>
      <c r="G73" s="55">
        <f t="shared" si="1"/>
        <v>698400</v>
      </c>
      <c r="H73" s="62">
        <v>698400</v>
      </c>
      <c r="I73" s="62">
        <v>0</v>
      </c>
      <c r="J73" s="62">
        <v>0</v>
      </c>
    </row>
    <row r="74" spans="1:10" ht="51" x14ac:dyDescent="0.2">
      <c r="A74" s="121" t="s">
        <v>291</v>
      </c>
      <c r="B74" s="121" t="s">
        <v>292</v>
      </c>
      <c r="C74" s="121" t="s">
        <v>293</v>
      </c>
      <c r="D74" s="91" t="s">
        <v>294</v>
      </c>
      <c r="E74" s="91" t="s">
        <v>524</v>
      </c>
      <c r="F74" s="91" t="s">
        <v>525</v>
      </c>
      <c r="G74" s="55">
        <f t="shared" si="1"/>
        <v>569557</v>
      </c>
      <c r="H74" s="62">
        <v>569557</v>
      </c>
      <c r="I74" s="62">
        <v>0</v>
      </c>
      <c r="J74" s="62">
        <v>0</v>
      </c>
    </row>
    <row r="75" spans="1:10" ht="51" x14ac:dyDescent="0.2">
      <c r="A75" s="121" t="s">
        <v>295</v>
      </c>
      <c r="B75" s="121" t="s">
        <v>296</v>
      </c>
      <c r="C75" s="121" t="s">
        <v>297</v>
      </c>
      <c r="D75" s="91" t="s">
        <v>298</v>
      </c>
      <c r="E75" s="91" t="s">
        <v>524</v>
      </c>
      <c r="F75" s="91" t="s">
        <v>525</v>
      </c>
      <c r="G75" s="55">
        <f t="shared" si="1"/>
        <v>2318905</v>
      </c>
      <c r="H75" s="62">
        <v>1623835</v>
      </c>
      <c r="I75" s="62">
        <v>695070</v>
      </c>
      <c r="J75" s="62">
        <f>I75</f>
        <v>695070</v>
      </c>
    </row>
    <row r="76" spans="1:10" ht="51" x14ac:dyDescent="0.2">
      <c r="A76" s="9">
        <v>1216020</v>
      </c>
      <c r="B76" s="9">
        <v>6020</v>
      </c>
      <c r="C76" s="121">
        <v>620</v>
      </c>
      <c r="D76" s="104" t="s">
        <v>301</v>
      </c>
      <c r="E76" s="91" t="s">
        <v>524</v>
      </c>
      <c r="F76" s="91" t="s">
        <v>525</v>
      </c>
      <c r="G76" s="55">
        <f t="shared" si="1"/>
        <v>5418180</v>
      </c>
      <c r="H76" s="62">
        <v>5418180</v>
      </c>
      <c r="I76" s="62"/>
      <c r="J76" s="62"/>
    </row>
    <row r="77" spans="1:10" ht="51" x14ac:dyDescent="0.2">
      <c r="A77" s="121" t="s">
        <v>302</v>
      </c>
      <c r="B77" s="121" t="s">
        <v>303</v>
      </c>
      <c r="C77" s="121" t="s">
        <v>297</v>
      </c>
      <c r="D77" s="91" t="s">
        <v>304</v>
      </c>
      <c r="E77" s="91" t="s">
        <v>524</v>
      </c>
      <c r="F77" s="91" t="s">
        <v>525</v>
      </c>
      <c r="G77" s="55">
        <f t="shared" si="1"/>
        <v>44703752</v>
      </c>
      <c r="H77" s="62">
        <v>41032652</v>
      </c>
      <c r="I77" s="62">
        <v>3671100</v>
      </c>
      <c r="J77" s="62">
        <f>I77</f>
        <v>3671100</v>
      </c>
    </row>
    <row r="78" spans="1:10" ht="57" customHeight="1" x14ac:dyDescent="0.2">
      <c r="A78" s="43" t="s">
        <v>305</v>
      </c>
      <c r="B78" s="43" t="s">
        <v>306</v>
      </c>
      <c r="C78" s="44" t="s">
        <v>307</v>
      </c>
      <c r="D78" s="92" t="s">
        <v>308</v>
      </c>
      <c r="E78" s="91" t="s">
        <v>567</v>
      </c>
      <c r="F78" s="91" t="s">
        <v>568</v>
      </c>
      <c r="G78" s="55">
        <f t="shared" si="1"/>
        <v>1033882</v>
      </c>
      <c r="H78" s="62"/>
      <c r="I78" s="62">
        <v>1033882</v>
      </c>
      <c r="J78" s="62">
        <f>I78</f>
        <v>1033882</v>
      </c>
    </row>
    <row r="79" spans="1:10" ht="57" customHeight="1" x14ac:dyDescent="0.2">
      <c r="A79" s="43" t="s">
        <v>309</v>
      </c>
      <c r="B79" s="43" t="s">
        <v>115</v>
      </c>
      <c r="C79" s="44" t="s">
        <v>116</v>
      </c>
      <c r="D79" s="45" t="s">
        <v>117</v>
      </c>
      <c r="E79" s="91" t="s">
        <v>484</v>
      </c>
      <c r="F79" s="94" t="s">
        <v>485</v>
      </c>
      <c r="G79" s="55">
        <f t="shared" si="1"/>
        <v>280000</v>
      </c>
      <c r="H79" s="62">
        <v>280000</v>
      </c>
      <c r="I79" s="62"/>
      <c r="J79" s="62"/>
    </row>
    <row r="80" spans="1:10" ht="60.75" customHeight="1" x14ac:dyDescent="0.2">
      <c r="A80" s="43" t="s">
        <v>310</v>
      </c>
      <c r="B80" s="43" t="s">
        <v>311</v>
      </c>
      <c r="C80" s="44" t="s">
        <v>312</v>
      </c>
      <c r="D80" s="76" t="s">
        <v>313</v>
      </c>
      <c r="E80" s="91" t="s">
        <v>524</v>
      </c>
      <c r="F80" s="91" t="s">
        <v>525</v>
      </c>
      <c r="G80" s="55">
        <f t="shared" si="1"/>
        <v>400000</v>
      </c>
      <c r="H80" s="62">
        <v>400000</v>
      </c>
      <c r="I80" s="62"/>
      <c r="J80" s="62"/>
    </row>
    <row r="81" spans="1:10" ht="60.75" customHeight="1" x14ac:dyDescent="0.2">
      <c r="A81" s="43" t="s">
        <v>314</v>
      </c>
      <c r="B81" s="43" t="s">
        <v>239</v>
      </c>
      <c r="C81" s="44" t="s">
        <v>240</v>
      </c>
      <c r="D81" s="45" t="s">
        <v>241</v>
      </c>
      <c r="E81" s="91" t="s">
        <v>506</v>
      </c>
      <c r="F81" s="91" t="s">
        <v>507</v>
      </c>
      <c r="G81" s="55">
        <f t="shared" si="1"/>
        <v>650000</v>
      </c>
      <c r="H81" s="62"/>
      <c r="I81" s="62">
        <v>650000</v>
      </c>
      <c r="J81" s="62">
        <f>I81</f>
        <v>650000</v>
      </c>
    </row>
    <row r="82" spans="1:10" ht="57.75" customHeight="1" x14ac:dyDescent="0.2">
      <c r="A82" s="43" t="s">
        <v>315</v>
      </c>
      <c r="B82" s="43" t="s">
        <v>316</v>
      </c>
      <c r="C82" s="44" t="s">
        <v>120</v>
      </c>
      <c r="D82" s="76" t="s">
        <v>317</v>
      </c>
      <c r="E82" s="103" t="s">
        <v>526</v>
      </c>
      <c r="F82" s="103" t="s">
        <v>527</v>
      </c>
      <c r="G82" s="55">
        <f t="shared" si="1"/>
        <v>347446.72</v>
      </c>
      <c r="H82" s="62">
        <v>347446.72</v>
      </c>
      <c r="I82" s="62"/>
      <c r="J82" s="62"/>
    </row>
    <row r="83" spans="1:10" ht="94.5" customHeight="1" x14ac:dyDescent="0.2">
      <c r="A83" s="110" t="s">
        <v>549</v>
      </c>
      <c r="B83" s="110" t="s">
        <v>550</v>
      </c>
      <c r="C83" s="111" t="s">
        <v>124</v>
      </c>
      <c r="D83" s="112" t="s">
        <v>551</v>
      </c>
      <c r="E83" s="113" t="s">
        <v>569</v>
      </c>
      <c r="F83" s="113" t="s">
        <v>570</v>
      </c>
      <c r="G83" s="55">
        <f t="shared" si="1"/>
        <v>450000</v>
      </c>
      <c r="H83" s="62"/>
      <c r="I83" s="62">
        <v>450000</v>
      </c>
      <c r="J83" s="62">
        <v>450000</v>
      </c>
    </row>
    <row r="84" spans="1:10" ht="51" x14ac:dyDescent="0.2">
      <c r="A84" s="121" t="s">
        <v>318</v>
      </c>
      <c r="B84" s="121" t="s">
        <v>319</v>
      </c>
      <c r="C84" s="121" t="s">
        <v>320</v>
      </c>
      <c r="D84" s="91" t="s">
        <v>528</v>
      </c>
      <c r="E84" s="94" t="s">
        <v>529</v>
      </c>
      <c r="F84" s="105" t="s">
        <v>530</v>
      </c>
      <c r="G84" s="55">
        <f t="shared" si="1"/>
        <v>450000</v>
      </c>
      <c r="H84" s="62">
        <v>450000</v>
      </c>
      <c r="I84" s="62"/>
      <c r="J84" s="62"/>
    </row>
    <row r="85" spans="1:10" ht="51" x14ac:dyDescent="0.2">
      <c r="A85" s="121" t="s">
        <v>322</v>
      </c>
      <c r="B85" s="121" t="s">
        <v>323</v>
      </c>
      <c r="C85" s="121" t="s">
        <v>324</v>
      </c>
      <c r="D85" s="91" t="s">
        <v>325</v>
      </c>
      <c r="E85" s="94" t="s">
        <v>529</v>
      </c>
      <c r="F85" s="105" t="s">
        <v>530</v>
      </c>
      <c r="G85" s="55">
        <f t="shared" si="1"/>
        <v>364100</v>
      </c>
      <c r="H85" s="62">
        <v>0</v>
      </c>
      <c r="I85" s="62">
        <v>364100</v>
      </c>
      <c r="J85" s="62">
        <v>0</v>
      </c>
    </row>
    <row r="86" spans="1:10" x14ac:dyDescent="0.2">
      <c r="A86" s="24" t="s">
        <v>326</v>
      </c>
      <c r="B86" s="131"/>
      <c r="C86" s="39"/>
      <c r="D86" s="40" t="s">
        <v>327</v>
      </c>
      <c r="E86" s="94"/>
      <c r="F86" s="103"/>
      <c r="G86" s="55">
        <f>G87</f>
        <v>92000</v>
      </c>
      <c r="H86" s="62">
        <f>H87</f>
        <v>92000</v>
      </c>
      <c r="I86" s="62">
        <f t="shared" ref="I86:J87" si="5">I87</f>
        <v>0</v>
      </c>
      <c r="J86" s="62">
        <f t="shared" si="5"/>
        <v>0</v>
      </c>
    </row>
    <row r="87" spans="1:10" x14ac:dyDescent="0.2">
      <c r="A87" s="24" t="s">
        <v>328</v>
      </c>
      <c r="B87" s="131"/>
      <c r="C87" s="39"/>
      <c r="D87" s="40" t="s">
        <v>327</v>
      </c>
      <c r="E87" s="94"/>
      <c r="F87" s="103"/>
      <c r="G87" s="55">
        <f>G88</f>
        <v>92000</v>
      </c>
      <c r="H87" s="62">
        <f>H88</f>
        <v>92000</v>
      </c>
      <c r="I87" s="62">
        <f t="shared" si="5"/>
        <v>0</v>
      </c>
      <c r="J87" s="62">
        <f t="shared" si="5"/>
        <v>0</v>
      </c>
    </row>
    <row r="88" spans="1:10" ht="38.25" x14ac:dyDescent="0.2">
      <c r="A88" s="43" t="s">
        <v>330</v>
      </c>
      <c r="B88" s="43" t="s">
        <v>115</v>
      </c>
      <c r="C88" s="44" t="s">
        <v>116</v>
      </c>
      <c r="D88" s="92" t="s">
        <v>117</v>
      </c>
      <c r="E88" s="91" t="s">
        <v>484</v>
      </c>
      <c r="F88" s="94" t="s">
        <v>485</v>
      </c>
      <c r="G88" s="55">
        <f t="shared" si="1"/>
        <v>92000</v>
      </c>
      <c r="H88" s="62">
        <v>92000</v>
      </c>
      <c r="I88" s="62"/>
      <c r="J88" s="62"/>
    </row>
    <row r="89" spans="1:10" x14ac:dyDescent="0.2">
      <c r="A89" s="131" t="s">
        <v>335</v>
      </c>
      <c r="B89" s="131" t="s">
        <v>477</v>
      </c>
      <c r="C89" s="131" t="s">
        <v>477</v>
      </c>
      <c r="D89" s="80" t="s">
        <v>336</v>
      </c>
      <c r="E89" s="80" t="s">
        <v>477</v>
      </c>
      <c r="F89" s="80" t="s">
        <v>477</v>
      </c>
      <c r="G89" s="55">
        <f>G90</f>
        <v>13969400</v>
      </c>
      <c r="H89" s="55">
        <f t="shared" ref="H89:J89" si="6">H90</f>
        <v>7300300</v>
      </c>
      <c r="I89" s="55">
        <f t="shared" si="6"/>
        <v>6669100</v>
      </c>
      <c r="J89" s="55">
        <f t="shared" si="6"/>
        <v>6669100</v>
      </c>
    </row>
    <row r="90" spans="1:10" x14ac:dyDescent="0.2">
      <c r="A90" s="131" t="s">
        <v>337</v>
      </c>
      <c r="B90" s="131" t="s">
        <v>477</v>
      </c>
      <c r="C90" s="131" t="s">
        <v>477</v>
      </c>
      <c r="D90" s="80" t="s">
        <v>336</v>
      </c>
      <c r="E90" s="80" t="s">
        <v>477</v>
      </c>
      <c r="F90" s="80" t="s">
        <v>477</v>
      </c>
      <c r="G90" s="55">
        <f>G93+G94+G96+G97+G98+G99+G101+G91+G92+G95+G100</f>
        <v>13969400</v>
      </c>
      <c r="H90" s="55">
        <f>H93+H94+H96+H97+H98+H99+H101+H91+H92+H95</f>
        <v>7300300</v>
      </c>
      <c r="I90" s="55">
        <f>I93+I94+I96+I97+I98+I99+I101+I91+I92+I100</f>
        <v>6669100</v>
      </c>
      <c r="J90" s="55">
        <f>SUM(J91:J101)</f>
        <v>6669100</v>
      </c>
    </row>
    <row r="91" spans="1:10" ht="38.25" x14ac:dyDescent="0.2">
      <c r="A91" s="144">
        <v>3719770</v>
      </c>
      <c r="B91" s="144" t="s">
        <v>38</v>
      </c>
      <c r="C91" s="144" t="s">
        <v>99</v>
      </c>
      <c r="D91" s="178" t="s">
        <v>21</v>
      </c>
      <c r="E91" s="91" t="s">
        <v>531</v>
      </c>
      <c r="F91" s="94" t="s">
        <v>532</v>
      </c>
      <c r="G91" s="55">
        <f>H91</f>
        <v>500000</v>
      </c>
      <c r="H91" s="97">
        <f>250000+250000</f>
        <v>500000</v>
      </c>
      <c r="I91" s="97"/>
      <c r="J91" s="97"/>
    </row>
    <row r="92" spans="1:10" ht="38.25" x14ac:dyDescent="0.2">
      <c r="A92" s="145"/>
      <c r="B92" s="145"/>
      <c r="C92" s="145"/>
      <c r="D92" s="179"/>
      <c r="E92" s="91" t="s">
        <v>533</v>
      </c>
      <c r="F92" s="94" t="s">
        <v>534</v>
      </c>
      <c r="G92" s="55">
        <f>H92</f>
        <v>150000</v>
      </c>
      <c r="H92" s="106">
        <v>150000</v>
      </c>
      <c r="I92" s="97"/>
      <c r="J92" s="97"/>
    </row>
    <row r="93" spans="1:10" ht="120.75" customHeight="1" x14ac:dyDescent="0.2">
      <c r="A93" s="145"/>
      <c r="B93" s="145"/>
      <c r="C93" s="145"/>
      <c r="D93" s="179"/>
      <c r="E93" s="93" t="s">
        <v>486</v>
      </c>
      <c r="F93" s="94" t="s">
        <v>487</v>
      </c>
      <c r="G93" s="55">
        <f t="shared" ref="G93:G101" si="7">H93+I93</f>
        <v>110700</v>
      </c>
      <c r="H93" s="62">
        <f>110700</f>
        <v>110700</v>
      </c>
      <c r="I93" s="62"/>
      <c r="J93" s="62"/>
    </row>
    <row r="94" spans="1:10" ht="120.75" customHeight="1" x14ac:dyDescent="0.2">
      <c r="A94" s="145"/>
      <c r="B94" s="145"/>
      <c r="C94" s="145"/>
      <c r="D94" s="179"/>
      <c r="E94" s="91" t="s">
        <v>535</v>
      </c>
      <c r="F94" s="94" t="s">
        <v>536</v>
      </c>
      <c r="G94" s="55">
        <f t="shared" si="7"/>
        <v>2550200</v>
      </c>
      <c r="H94" s="62">
        <v>1020100</v>
      </c>
      <c r="I94" s="62">
        <f>1261598+268502</f>
        <v>1530100</v>
      </c>
      <c r="J94" s="62">
        <f>I94</f>
        <v>1530100</v>
      </c>
    </row>
    <row r="95" spans="1:10" ht="120.75" customHeight="1" x14ac:dyDescent="0.2">
      <c r="A95" s="145"/>
      <c r="B95" s="145"/>
      <c r="C95" s="145"/>
      <c r="D95" s="179"/>
      <c r="E95" s="91" t="s">
        <v>571</v>
      </c>
      <c r="F95" s="94" t="s">
        <v>572</v>
      </c>
      <c r="G95" s="55">
        <f t="shared" si="7"/>
        <v>165000</v>
      </c>
      <c r="H95" s="62">
        <v>165000</v>
      </c>
      <c r="I95" s="62"/>
      <c r="J95" s="62"/>
    </row>
    <row r="96" spans="1:10" ht="120.75" customHeight="1" x14ac:dyDescent="0.2">
      <c r="A96" s="146"/>
      <c r="B96" s="146"/>
      <c r="C96" s="146"/>
      <c r="D96" s="180"/>
      <c r="E96" s="91" t="s">
        <v>537</v>
      </c>
      <c r="F96" s="91" t="s">
        <v>538</v>
      </c>
      <c r="G96" s="55">
        <f t="shared" si="7"/>
        <v>1000000</v>
      </c>
      <c r="H96" s="62"/>
      <c r="I96" s="62">
        <v>1000000</v>
      </c>
      <c r="J96" s="62">
        <f>I96</f>
        <v>1000000</v>
      </c>
    </row>
    <row r="97" spans="1:13" ht="120.75" customHeight="1" x14ac:dyDescent="0.2">
      <c r="A97" s="178" t="s">
        <v>44</v>
      </c>
      <c r="B97" s="178" t="s">
        <v>342</v>
      </c>
      <c r="C97" s="181" t="s">
        <v>99</v>
      </c>
      <c r="D97" s="181" t="s">
        <v>45</v>
      </c>
      <c r="E97" s="91" t="s">
        <v>539</v>
      </c>
      <c r="F97" s="94" t="s">
        <v>540</v>
      </c>
      <c r="G97" s="55">
        <f>H97+I97</f>
        <v>106000</v>
      </c>
      <c r="H97" s="62">
        <v>67000</v>
      </c>
      <c r="I97" s="62">
        <v>39000</v>
      </c>
      <c r="J97" s="62">
        <f>I97</f>
        <v>39000</v>
      </c>
    </row>
    <row r="98" spans="1:13" ht="120.75" customHeight="1" x14ac:dyDescent="0.2">
      <c r="A98" s="179"/>
      <c r="B98" s="179"/>
      <c r="C98" s="182"/>
      <c r="D98" s="182"/>
      <c r="E98" s="91" t="s">
        <v>541</v>
      </c>
      <c r="F98" s="94" t="s">
        <v>542</v>
      </c>
      <c r="G98" s="55">
        <f t="shared" si="7"/>
        <v>300000</v>
      </c>
      <c r="H98" s="62">
        <f>150000+150000</f>
        <v>300000</v>
      </c>
      <c r="I98" s="62"/>
      <c r="J98" s="62"/>
    </row>
    <row r="99" spans="1:13" ht="120.75" customHeight="1" x14ac:dyDescent="0.2">
      <c r="A99" s="179"/>
      <c r="B99" s="179"/>
      <c r="C99" s="182"/>
      <c r="D99" s="182"/>
      <c r="E99" s="93" t="s">
        <v>486</v>
      </c>
      <c r="F99" s="94" t="s">
        <v>487</v>
      </c>
      <c r="G99" s="55">
        <f t="shared" si="7"/>
        <v>100000</v>
      </c>
      <c r="H99" s="62">
        <f>100000</f>
        <v>100000</v>
      </c>
      <c r="I99" s="62"/>
      <c r="J99" s="62"/>
    </row>
    <row r="100" spans="1:13" ht="120.75" customHeight="1" x14ac:dyDescent="0.2">
      <c r="A100" s="179"/>
      <c r="B100" s="179"/>
      <c r="C100" s="182"/>
      <c r="D100" s="182"/>
      <c r="E100" s="91" t="s">
        <v>535</v>
      </c>
      <c r="F100" s="94" t="s">
        <v>536</v>
      </c>
      <c r="G100" s="55">
        <f t="shared" si="7"/>
        <v>1100000</v>
      </c>
      <c r="H100" s="62"/>
      <c r="I100" s="62">
        <v>1100000</v>
      </c>
      <c r="J100" s="62">
        <v>1100000</v>
      </c>
      <c r="M100" s="57"/>
    </row>
    <row r="101" spans="1:13" ht="120.75" customHeight="1" x14ac:dyDescent="0.2">
      <c r="A101" s="180"/>
      <c r="B101" s="180"/>
      <c r="C101" s="183"/>
      <c r="D101" s="183"/>
      <c r="E101" s="91" t="s">
        <v>537</v>
      </c>
      <c r="F101" s="91" t="s">
        <v>538</v>
      </c>
      <c r="G101" s="55">
        <f t="shared" si="7"/>
        <v>7887500</v>
      </c>
      <c r="H101" s="62">
        <f>2050000-800000+800000+22500+200000+1000000+615000+1000000</f>
        <v>4887500</v>
      </c>
      <c r="I101" s="62">
        <f>800000+1200000+500000+500000</f>
        <v>3000000</v>
      </c>
      <c r="J101" s="62">
        <f>I101</f>
        <v>3000000</v>
      </c>
    </row>
    <row r="102" spans="1:13" x14ac:dyDescent="0.2">
      <c r="A102" s="48" t="s">
        <v>28</v>
      </c>
      <c r="B102" s="48" t="s">
        <v>28</v>
      </c>
      <c r="C102" s="48" t="s">
        <v>28</v>
      </c>
      <c r="D102" s="73" t="s">
        <v>343</v>
      </c>
      <c r="E102" s="73" t="s">
        <v>28</v>
      </c>
      <c r="F102" s="73" t="s">
        <v>28</v>
      </c>
      <c r="G102" s="55">
        <f>G69+G89+G23+G13+G58+G86+G66</f>
        <v>458227930.72000003</v>
      </c>
      <c r="H102" s="55">
        <f>H69+H89+H23+H13+H58+H86+H66</f>
        <v>410110635.22000003</v>
      </c>
      <c r="I102" s="55">
        <f>I69+I89+I23+I13+I58+I86+I66</f>
        <v>48117295.5</v>
      </c>
      <c r="J102" s="55">
        <f>J69+J89+J23+J13+J58+J86+J66</f>
        <v>26047597.5</v>
      </c>
    </row>
    <row r="103" spans="1:13" x14ac:dyDescent="0.2">
      <c r="H103" s="57"/>
    </row>
    <row r="104" spans="1:13" x14ac:dyDescent="0.2">
      <c r="A104" s="142" t="s">
        <v>543</v>
      </c>
      <c r="B104" s="142"/>
      <c r="C104" s="142"/>
      <c r="D104" s="142"/>
      <c r="E104" s="142"/>
      <c r="F104" s="142"/>
      <c r="G104" s="142"/>
      <c r="H104" s="142"/>
      <c r="I104" s="142"/>
      <c r="J104" s="142"/>
    </row>
    <row r="106" spans="1:13" x14ac:dyDescent="0.2">
      <c r="G106" s="64"/>
    </row>
    <row r="107" spans="1:13" x14ac:dyDescent="0.2">
      <c r="G107" s="57"/>
    </row>
    <row r="110" spans="1:13" x14ac:dyDescent="0.2">
      <c r="G110" s="57"/>
      <c r="H110" s="57"/>
      <c r="I110" s="57"/>
      <c r="J110" s="57"/>
    </row>
    <row r="116" spans="8:9" x14ac:dyDescent="0.2">
      <c r="I116" s="57"/>
    </row>
    <row r="119" spans="8:9" x14ac:dyDescent="0.2">
      <c r="H119" s="57"/>
    </row>
    <row r="120" spans="8:9" x14ac:dyDescent="0.2">
      <c r="H120" s="57"/>
    </row>
  </sheetData>
  <mergeCells count="26">
    <mergeCell ref="H3:J3"/>
    <mergeCell ref="H4:J4"/>
    <mergeCell ref="H5:J5"/>
    <mergeCell ref="A6:J6"/>
    <mergeCell ref="A10:A11"/>
    <mergeCell ref="B10:B11"/>
    <mergeCell ref="C10:C11"/>
    <mergeCell ref="D10:D11"/>
    <mergeCell ref="E10:E11"/>
    <mergeCell ref="F10:F11"/>
    <mergeCell ref="G10:G11"/>
    <mergeCell ref="H10:H11"/>
    <mergeCell ref="I10:J10"/>
    <mergeCell ref="A15:A16"/>
    <mergeCell ref="B15:B16"/>
    <mergeCell ref="C15:C16"/>
    <mergeCell ref="D15:D16"/>
    <mergeCell ref="A91:A96"/>
    <mergeCell ref="B91:B96"/>
    <mergeCell ref="C91:C96"/>
    <mergeCell ref="A104:J104"/>
    <mergeCell ref="D91:D96"/>
    <mergeCell ref="A97:A101"/>
    <mergeCell ref="B97:B101"/>
    <mergeCell ref="C97:C101"/>
    <mergeCell ref="D97:D10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ProDesk</dc:creator>
  <cp:lastModifiedBy>HP ProDesk</cp:lastModifiedBy>
  <cp:lastPrinted>2025-11-18T09:11:24Z</cp:lastPrinted>
  <dcterms:created xsi:type="dcterms:W3CDTF">2025-09-08T13:52:20Z</dcterms:created>
  <dcterms:modified xsi:type="dcterms:W3CDTF">2025-11-18T09:13:05Z</dcterms:modified>
</cp:coreProperties>
</file>