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3250" windowHeight="13170" activeTab="3"/>
  </bookViews>
  <sheets>
    <sheet name="додаток 1" sheetId="7" r:id="rId1"/>
    <sheet name="додаток 3" sheetId="2" r:id="rId2"/>
    <sheet name="додаток 5" sheetId="8" r:id="rId3"/>
    <sheet name="додаток 7" sheetId="6" r:id="rId4"/>
  </sheets>
  <definedNames>
    <definedName name="_xlnm.Print_Area" localSheetId="3">'додаток 7'!$A$1:$J$106</definedName>
  </definedNames>
  <calcPr calcId="145621"/>
</workbook>
</file>

<file path=xl/calcChain.xml><?xml version="1.0" encoding="utf-8"?>
<calcChain xmlns="http://schemas.openxmlformats.org/spreadsheetml/2006/main">
  <c r="D98" i="8" l="1"/>
  <c r="D93" i="8"/>
  <c r="D92" i="8"/>
  <c r="D86" i="8"/>
  <c r="D112" i="8" s="1"/>
  <c r="D84" i="8"/>
  <c r="D72" i="8"/>
  <c r="D61" i="8"/>
  <c r="D60" i="8"/>
  <c r="D59" i="8" s="1"/>
  <c r="D58" i="8" s="1"/>
  <c r="D57" i="8"/>
  <c r="D52" i="8"/>
  <c r="D51" i="8" s="1"/>
  <c r="D42" i="8"/>
  <c r="D41" i="8"/>
  <c r="D40" i="8"/>
  <c r="D45" i="8" s="1"/>
  <c r="D39" i="8"/>
  <c r="D35" i="8"/>
  <c r="D32" i="8"/>
  <c r="D30" i="8"/>
  <c r="D29" i="8"/>
  <c r="D27" i="8" s="1"/>
  <c r="D28" i="8"/>
  <c r="D26" i="8"/>
  <c r="D25" i="8"/>
  <c r="D24" i="8"/>
  <c r="D23" i="8"/>
  <c r="D21" i="8"/>
  <c r="D19" i="8"/>
  <c r="D18" i="8"/>
  <c r="D17" i="8"/>
  <c r="D15" i="8"/>
  <c r="D13" i="8"/>
  <c r="D111" i="8" l="1"/>
  <c r="D110" i="8" s="1"/>
  <c r="D44" i="8"/>
  <c r="D43" i="8" s="1"/>
  <c r="I102" i="6" l="1"/>
  <c r="I91" i="6" s="1"/>
  <c r="I90" i="6" s="1"/>
  <c r="H102" i="6"/>
  <c r="G102" i="6" s="1"/>
  <c r="G101" i="6"/>
  <c r="H100" i="6"/>
  <c r="G100" i="6"/>
  <c r="H99" i="6"/>
  <c r="G99" i="6"/>
  <c r="J98" i="6"/>
  <c r="G98" i="6"/>
  <c r="J97" i="6"/>
  <c r="G97" i="6"/>
  <c r="G96" i="6"/>
  <c r="J95" i="6"/>
  <c r="I95" i="6"/>
  <c r="G95" i="6"/>
  <c r="H94" i="6"/>
  <c r="H91" i="6" s="1"/>
  <c r="H90" i="6" s="1"/>
  <c r="G94" i="6"/>
  <c r="G93" i="6"/>
  <c r="H92" i="6"/>
  <c r="G92" i="6"/>
  <c r="G89" i="6"/>
  <c r="J88" i="6"/>
  <c r="I88" i="6"/>
  <c r="H88" i="6"/>
  <c r="G88" i="6"/>
  <c r="G87" i="6" s="1"/>
  <c r="J87" i="6"/>
  <c r="I87" i="6"/>
  <c r="H87" i="6"/>
  <c r="G86" i="6"/>
  <c r="G85" i="6"/>
  <c r="G84" i="6"/>
  <c r="J83" i="6"/>
  <c r="J71" i="6" s="1"/>
  <c r="J70" i="6" s="1"/>
  <c r="G83" i="6"/>
  <c r="G82" i="6"/>
  <c r="G81" i="6"/>
  <c r="G80" i="6"/>
  <c r="J79" i="6"/>
  <c r="G79" i="6"/>
  <c r="J78" i="6"/>
  <c r="G78" i="6"/>
  <c r="G77" i="6"/>
  <c r="J76" i="6"/>
  <c r="H76" i="6"/>
  <c r="G76" i="6"/>
  <c r="G75" i="6"/>
  <c r="G74" i="6"/>
  <c r="H73" i="6"/>
  <c r="H71" i="6" s="1"/>
  <c r="G73" i="6"/>
  <c r="J72" i="6"/>
  <c r="G72" i="6"/>
  <c r="I71" i="6"/>
  <c r="I70" i="6" s="1"/>
  <c r="G69" i="6"/>
  <c r="J68" i="6"/>
  <c r="I68" i="6"/>
  <c r="H68" i="6"/>
  <c r="G68" i="6"/>
  <c r="J67" i="6"/>
  <c r="I67" i="6"/>
  <c r="H67" i="6"/>
  <c r="G67" i="6"/>
  <c r="G66" i="6"/>
  <c r="G65" i="6"/>
  <c r="H64" i="6"/>
  <c r="G64" i="6"/>
  <c r="G63" i="6"/>
  <c r="G62" i="6"/>
  <c r="G61" i="6"/>
  <c r="G60" i="6"/>
  <c r="J59" i="6"/>
  <c r="J58" i="6" s="1"/>
  <c r="I59" i="6"/>
  <c r="H59" i="6"/>
  <c r="G59" i="6"/>
  <c r="I58" i="6"/>
  <c r="H58" i="6"/>
  <c r="G58" i="6"/>
  <c r="J57" i="6"/>
  <c r="G57" i="6"/>
  <c r="J56" i="6"/>
  <c r="G56" i="6"/>
  <c r="H55" i="6"/>
  <c r="G55" i="6" s="1"/>
  <c r="G54" i="6"/>
  <c r="J53" i="6"/>
  <c r="G53" i="6"/>
  <c r="G52" i="6"/>
  <c r="J51" i="6"/>
  <c r="G51" i="6"/>
  <c r="G50" i="6"/>
  <c r="J49" i="6"/>
  <c r="G49" i="6"/>
  <c r="G48" i="6"/>
  <c r="J47" i="6"/>
  <c r="G47" i="6"/>
  <c r="G46" i="6"/>
  <c r="G45" i="6"/>
  <c r="G44" i="6"/>
  <c r="G43" i="6"/>
  <c r="G42" i="6"/>
  <c r="G41" i="6"/>
  <c r="J40" i="6"/>
  <c r="G40" i="6"/>
  <c r="G39" i="6"/>
  <c r="G38" i="6"/>
  <c r="G37" i="6"/>
  <c r="G36" i="6"/>
  <c r="G35" i="6"/>
  <c r="J34" i="6"/>
  <c r="G34" i="6"/>
  <c r="G33" i="6"/>
  <c r="G32" i="6"/>
  <c r="G31" i="6"/>
  <c r="G30" i="6"/>
  <c r="G29" i="6"/>
  <c r="G28" i="6"/>
  <c r="G27" i="6"/>
  <c r="J26" i="6"/>
  <c r="I26" i="6"/>
  <c r="G26" i="6"/>
  <c r="J25" i="6"/>
  <c r="J24" i="6" s="1"/>
  <c r="J23" i="6" s="1"/>
  <c r="G25" i="6"/>
  <c r="I24" i="6"/>
  <c r="I23" i="6"/>
  <c r="G22" i="6"/>
  <c r="G21" i="6"/>
  <c r="J20" i="6"/>
  <c r="G20" i="6"/>
  <c r="G19" i="6"/>
  <c r="J18" i="6"/>
  <c r="G18" i="6"/>
  <c r="G17" i="6"/>
  <c r="G16" i="6"/>
  <c r="G15" i="6"/>
  <c r="J14" i="6"/>
  <c r="I14" i="6"/>
  <c r="G14" i="6" s="1"/>
  <c r="G13" i="6" s="1"/>
  <c r="H14" i="6"/>
  <c r="J13" i="6"/>
  <c r="H13" i="6"/>
  <c r="G91" i="6" l="1"/>
  <c r="G90" i="6" s="1"/>
  <c r="H70" i="6"/>
  <c r="G71" i="6"/>
  <c r="I13" i="6"/>
  <c r="I103" i="6" s="1"/>
  <c r="H24" i="6"/>
  <c r="J102" i="6"/>
  <c r="J91" i="6" s="1"/>
  <c r="J90" i="6" s="1"/>
  <c r="J103" i="6" s="1"/>
  <c r="G70" i="6" l="1"/>
  <c r="H23" i="6"/>
  <c r="G23" i="6" s="1"/>
  <c r="G24" i="6"/>
  <c r="H103" i="6" l="1"/>
  <c r="G103" i="6"/>
  <c r="C107" i="7" l="1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</calcChain>
</file>

<file path=xl/sharedStrings.xml><?xml version="1.0" encoding="utf-8"?>
<sst xmlns="http://schemas.openxmlformats.org/spreadsheetml/2006/main" count="1146" uniqueCount="556">
  <si>
    <t>0453600000</t>
  </si>
  <si>
    <t>(код бюджету)</t>
  </si>
  <si>
    <t>Усього</t>
  </si>
  <si>
    <t>Інші субвенції з місцевого бюджету</t>
  </si>
  <si>
    <t>X</t>
  </si>
  <si>
    <t>3719770</t>
  </si>
  <si>
    <t>9770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</si>
  <si>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</si>
  <si>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</si>
  <si>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Додаток 3</t>
  </si>
  <si>
    <t>РОЗПОДІЛ</t>
  </si>
  <si>
    <t>видатків міського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</si>
  <si>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</si>
  <si>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</si>
  <si>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</si>
  <si>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</si>
  <si>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</si>
  <si>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</si>
  <si>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Спеціальний фонд</t>
  </si>
  <si>
    <t>Разом</t>
  </si>
  <si>
    <t>усього</t>
  </si>
  <si>
    <t>видатки споживання</t>
  </si>
  <si>
    <t>з них</t>
  </si>
  <si>
    <t>видатки розвитку</t>
  </si>
  <si>
    <t>у тому числі бюджет розвитку</t>
  </si>
  <si>
    <t>оплата праці</t>
  </si>
  <si>
    <t>комунальні послуги та енергоносії</t>
  </si>
  <si>
    <t>0100000</t>
  </si>
  <si>
    <t>Верхньоднiпровська мiська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</si>
  <si>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</si>
  <si>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</si>
  <si>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</si>
  <si>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</si>
  <si>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</si>
  <si>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</si>
  <si>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</si>
  <si>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</si>
  <si>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</si>
  <si>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</si>
  <si>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</si>
  <si>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</si>
  <si>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</si>
  <si>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</si>
  <si>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</si>
  <si>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</si>
  <si>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</si>
  <si>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</si>
  <si>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2170</t>
  </si>
  <si>
    <t>0763</t>
  </si>
  <si>
    <t>Будівництво закладів охорони здоров`я</t>
  </si>
  <si>
    <t>0117130</t>
  </si>
  <si>
    <t>7130</t>
  </si>
  <si>
    <t>0421</t>
  </si>
  <si>
    <t>Здійснення заходів із землеустрою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</si>
  <si>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</si>
  <si>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</si>
  <si>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</si>
  <si>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</si>
  <si>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</si>
  <si>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</si>
  <si>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</si>
  <si>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</si>
  <si>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0118120</t>
  </si>
  <si>
    <t>8120</t>
  </si>
  <si>
    <t>Заходи з організації рятування на водах</t>
  </si>
  <si>
    <t>0118230</t>
  </si>
  <si>
    <t>8230</t>
  </si>
  <si>
    <t>0380</t>
  </si>
  <si>
    <t>Інші заходи громадського порядку та безпеки</t>
  </si>
  <si>
    <t>0600000</t>
  </si>
  <si>
    <t>Вiддiл з гуманiтарних питань Верхньоднiпровської мiської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</si>
  <si>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</si>
  <si>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</si>
  <si>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</si>
  <si>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</si>
  <si>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</si>
  <si>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</si>
  <si>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</si>
  <si>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</si>
  <si>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</si>
  <si>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</si>
  <si>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</si>
  <si>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</si>
  <si>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</si>
  <si>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</si>
  <si>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</si>
  <si>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</si>
  <si>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</si>
  <si>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</si>
  <si>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</si>
  <si>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</si>
  <si>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</si>
  <si>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</si>
  <si>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</si>
  <si>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</si>
  <si>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</si>
  <si>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</si>
  <si>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</si>
  <si>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</si>
  <si>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</si>
  <si>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</si>
  <si>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</si>
  <si>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</si>
  <si>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</si>
  <si>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</si>
  <si>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</si>
  <si>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</si>
  <si>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</si>
  <si>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</si>
  <si>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</si>
  <si>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</si>
  <si>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</si>
  <si>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</si>
  <si>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</si>
  <si>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</si>
  <si>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</si>
  <si>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</si>
  <si>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</si>
  <si>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</si>
  <si>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</si>
  <si>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</si>
  <si>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0611401</t>
  </si>
  <si>
    <t>1401</t>
  </si>
  <si>
    <t>Співфінансування заходів, що реалізуються за рахунок субвенції з державного бюджету місцевим бюджетам на задоволення потреб у забезпеченні безпечного освітнього середовища</t>
  </si>
  <si>
    <t>0611402</t>
  </si>
  <si>
    <t>1402</t>
  </si>
  <si>
    <t>Виконання заходів за рахунок субвенції з державного бюджету місцевим бюджетам на задоволення потреб у забезпеченні безпечного освітнього середовища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</si>
  <si>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</si>
  <si>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</si>
  <si>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</si>
  <si>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</si>
  <si>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</si>
  <si>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</si>
  <si>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</si>
  <si>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</si>
  <si>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</si>
  <si>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</si>
  <si>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</si>
  <si>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</si>
  <si>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</si>
  <si>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</si>
  <si>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</si>
  <si>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</si>
  <si>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</si>
  <si>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</si>
  <si>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</si>
  <si>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</si>
  <si>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</si>
  <si>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</si>
  <si>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</si>
  <si>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</si>
  <si>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</si>
  <si>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</si>
  <si>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</si>
  <si>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</si>
  <si>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</si>
  <si>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</si>
  <si>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</si>
  <si>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</si>
  <si>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</si>
  <si>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</si>
  <si>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</si>
  <si>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</si>
  <si>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</si>
  <si>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</si>
  <si>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</si>
  <si>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</si>
  <si>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</si>
  <si>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0615049</t>
  </si>
  <si>
    <t>5049</t>
  </si>
  <si>
    <t>Виконання окремих заходів з реалізації соціального проекту `Активні парки - локації здорової України`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</si>
  <si>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</si>
  <si>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</si>
  <si>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</si>
  <si>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0617640</t>
  </si>
  <si>
    <t>7640</t>
  </si>
  <si>
    <t>0470</t>
  </si>
  <si>
    <t>Заходи з енергозбереження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</si>
  <si>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</si>
  <si>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</si>
  <si>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</si>
  <si>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0810160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</si>
  <si>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</si>
  <si>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</si>
  <si>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</si>
  <si>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</si>
  <si>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</si>
  <si>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</si>
  <si>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</si>
  <si>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</si>
  <si>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</si>
  <si>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</si>
  <si>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</si>
  <si>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</si>
  <si>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</si>
  <si>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</si>
  <si>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</si>
  <si>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</si>
  <si>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</si>
  <si>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</si>
  <si>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</si>
  <si>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</si>
  <si>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</si>
  <si>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</si>
  <si>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0813242</t>
  </si>
  <si>
    <t>3242</t>
  </si>
  <si>
    <t>1090</t>
  </si>
  <si>
    <t>Інші заходи у сфері соціального захисту і соціального забезпечення</t>
  </si>
  <si>
    <t>0900000</t>
  </si>
  <si>
    <t>Служба у справах дітей Верхньодніпровської міської ради</t>
  </si>
  <si>
    <t>0910000</t>
  </si>
  <si>
    <t>0910160</t>
  </si>
  <si>
    <t>0913114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</si>
  <si>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</si>
  <si>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</si>
  <si>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</si>
  <si>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</si>
  <si>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</si>
  <si>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1210160</t>
  </si>
  <si>
    <t>1211300</t>
  </si>
  <si>
    <t>1300</t>
  </si>
  <si>
    <t>Будівництво освітніх установ та закладів</t>
  </si>
  <si>
    <t>1213210</t>
  </si>
  <si>
    <t>3210</t>
  </si>
  <si>
    <t>1050</t>
  </si>
  <si>
    <t>Організація та проведення громадських робіт</t>
  </si>
  <si>
    <t>1213242</t>
  </si>
  <si>
    <t>1216011</t>
  </si>
  <si>
    <t>6011</t>
  </si>
  <si>
    <t>0610</t>
  </si>
  <si>
    <t>Експлуатація та технічне обслуговування житлового фонду</t>
  </si>
  <si>
    <t>1216013</t>
  </si>
  <si>
    <t>6013</t>
  </si>
  <si>
    <t>0620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</si>
  <si>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</si>
  <si>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</si>
  <si>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</si>
  <si>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</si>
  <si>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</si>
  <si>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</si>
  <si>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</si>
  <si>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1216091</t>
  </si>
  <si>
    <t>6091</t>
  </si>
  <si>
    <t>0640</t>
  </si>
  <si>
    <t>Будівництво об`єктів житлово-комунального господарства</t>
  </si>
  <si>
    <t>1217130</t>
  </si>
  <si>
    <t>1217413</t>
  </si>
  <si>
    <t>7413</t>
  </si>
  <si>
    <t>0451</t>
  </si>
  <si>
    <t>Інші заходи у сфері автотранспорту</t>
  </si>
  <si>
    <t>1217640</t>
  </si>
  <si>
    <t>1217693</t>
  </si>
  <si>
    <t>7693</t>
  </si>
  <si>
    <t>Інші заходи, пов`язані з економічною діяльністю</t>
  </si>
  <si>
    <t>1218312</t>
  </si>
  <si>
    <t>8312</t>
  </si>
  <si>
    <t>0512</t>
  </si>
  <si>
    <t>Оброблення (відновлення, у тому числі сортування, та видалення) відходів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</si>
  <si>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</si>
  <si>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</si>
  <si>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</si>
  <si>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</si>
  <si>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</si>
  <si>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</si>
  <si>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</si>
  <si>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3110160</t>
  </si>
  <si>
    <t>3117130</t>
  </si>
  <si>
    <t>3300000</t>
  </si>
  <si>
    <t>Відділ державної реєстрації Верхньодніпровської міської ради</t>
  </si>
  <si>
    <t>3310000</t>
  </si>
  <si>
    <t>3310160</t>
  </si>
  <si>
    <t>3700000</t>
  </si>
  <si>
    <t>Фінансовий відділ Верхньодніпровської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</si>
  <si>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</si>
  <si>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</si>
  <si>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</si>
  <si>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</si>
  <si>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</si>
  <si>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9800</t>
  </si>
  <si>
    <t>УСЬОГО</t>
  </si>
  <si>
    <t>Додаток 7</t>
  </si>
  <si>
    <t>Розподіл витрат міського бюджету на реалізацію міських/регіональних програм у 2025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</si>
  <si>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</si>
  <si>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</si>
  <si>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</si>
  <si>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 "Здоров'я населення Верхньодніпровщини на період 2021-2025 рр."</t>
  </si>
  <si>
    <t>Рішення Верхньодніпровської міської ради №61-3/ІХ від 24.12.2020 р.( зі змінами)</t>
  </si>
  <si>
    <t>"Програма місцевих стимулів для медичних працівників Верхньодніпровської міської територіальної громади на період 2025-2029 роки"</t>
  </si>
  <si>
    <t>Рішення Верхньодніпровської міської ради №1820-36/ІХ від 24.12.2024 р.</t>
  </si>
  <si>
    <t>Програма розвитку відновальної енергетики та розподіленої генерації Верхньодніпроввської міської територіальної громади на 2024-2025 роки</t>
  </si>
  <si>
    <t>Рішення Верхньодніпровської міської ради №220- від 15.07.2024 р. (зі змінами)</t>
  </si>
  <si>
    <t>Програма розвитку земельних відносин і охорони земель на територіі Верхньодніпровської міської територіальної громади на 2021-2025р</t>
  </si>
  <si>
    <t>Рішення Верхньодніпровської міської ради від 24.12.2020 року №55-3/ІХ (зі змінами)</t>
  </si>
  <si>
    <t>Програма захисту населення і територій від надзвичайних ситуацій техногенного та природного характеру, створення та використання матеріальних резервів для запобігання, ліквідацій надзвичайних ситуацій, іх наслідків, оперативного реагування на них та забезпечення пожежної безпеки  у Верхньодніпровській міській територіальній громаді на 2023-2027 роки"</t>
  </si>
  <si>
    <t>Рішення Верхньодніпровськоїх міської  ради №948-21/ІХ від 24.11.2022 (зі змінами)</t>
  </si>
  <si>
    <t xml:space="preserve"> Заходи Аварійної рятувально-водолазної служби на воді в м.Верхньодніпровську Дніпропетровської області на 2021 – 2025 рр.”</t>
  </si>
  <si>
    <t>Рішення  Верхньодніпровської міської ради від 24.12.2020 р. №52-3/IX</t>
  </si>
  <si>
    <t>"Прозора Верхньодніпровщина" Муніципальна система відеоспостереження "  на 2021-2025 рік</t>
  </si>
  <si>
    <t xml:space="preserve">'Рішення  Верхньодніпровської міської ради від 27.05.2021 р. №281-7/IX </t>
  </si>
  <si>
    <t xml:space="preserve">Цільова соціальна програма "Освіта Верхньодніпровщини до 2027 р". </t>
  </si>
  <si>
    <t>Рішення Верхньодніпровської міської ради від 07.11.2024 року № 1964-39/ІХ (зі змінами)</t>
  </si>
  <si>
    <t>Цільова соціальна програма "Освіта Верхньодніпровщини до 2027 р".</t>
  </si>
  <si>
    <t>Рішення Верхньодніпровської міської ради від 07.11.2024 року № 1964 -39/ІХ (зі змінами)</t>
  </si>
  <si>
    <t>Довгострокова цільова комплексна програма розвитку культури, фізичної культури і спорту реаліязація молодіжної політики у Верхньодніпровській міській територіальної громади на 2023-2025</t>
  </si>
  <si>
    <t>Рішення Верхньодніпровської міської ради від 24.11.2022 року №946-21/IХ (зі змінами)</t>
  </si>
  <si>
    <t xml:space="preserve">Рішення Верхньодніпровської міської ради від 07.11.2024 року № 1964 -39/ІХ 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</si>
  <si>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</si>
  <si>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Програма розвмтку та діяльності комунальної установи "Молодіжний центр відкритих можливостей"верхньодніпровської міської ради на 2025 рік</t>
  </si>
  <si>
    <t xml:space="preserve">Рішення Верхньодніпровської міської ради від 18.04.2024 року № 1705-33/ІХ </t>
  </si>
  <si>
    <t>Програма оздоровлення та відпочииноку дітей Верхньодніпровської міської територіальної громади на 2025-2026 роки</t>
  </si>
  <si>
    <t xml:space="preserve">Рішення Верхньодніпровської міської ради від 27.02.2025 року №2056 -42/ІХ </t>
  </si>
  <si>
    <t>Утримання та навчально-тренувальна робота комунальних дитячо-юнацьких спортивних шкіл</t>
  </si>
  <si>
    <t>Утримання та фінансова підтримка спортивних споруд</t>
  </si>
  <si>
    <t>"Програма розвитку відновлювальної енергетики та розподіленої генерації Верхньодніпровської міської територіальної громади на 2024-2030 роки"</t>
  </si>
  <si>
    <t>Рішення Верхньодніпровської міської ради №1809-36/ІХ- від 22.08.2024 р. (зі змінами)</t>
  </si>
  <si>
    <t>Довгострокова програма фінансового забезпечення компесаційних виплат за перевезення пільгових категорій населення Верхньодніпровської міської територіальної громади приміським автомобільним та залізничним транспортом на 2021-2025 роки</t>
  </si>
  <si>
    <t>Рішення Верхньодніпровської міської ради №525-11/ІХ від 12.10.2021 р.( зі змінами)</t>
  </si>
  <si>
    <t>Довгострокова програма фінансування надання соціальних послуг у Верхньодніпровській міській територіальній громаді на 2022-2026 роки</t>
  </si>
  <si>
    <t>'Рішення Верхньодніпровської міської ради №707-15/ІХ від 17.02.2022 (зі змінами)</t>
  </si>
  <si>
    <t>Комплексна програма соціального захисту та підтримки ветеранів війни, членів їх сімей та членів сімей сімей загиблих (померлих)  Захисників і Захисниць України у Верхньодніпровській міській територіальній громаді на 2024-2026 р.р."</t>
  </si>
  <si>
    <t>Рішення Верхньодніпровської міської ради №1627-33/ІХ від 18.04.2024 ( зі змінами)</t>
  </si>
  <si>
    <t>Довгострокова програма фінансової підтримки громадських обє'днань Верхньодніпровської міської територіальної громади на 2022-2026 роки</t>
  </si>
  <si>
    <t>рішення Верхньодніпровської міської ради №625-13/ІХ від 09.12.2021( зі змінами)</t>
  </si>
  <si>
    <t>Програма проведення заходів по наданню допомого населенню Верхньодніпровської міськоїтериторіальної громади на 2023-2025 р.</t>
  </si>
  <si>
    <t>Рішення Верхньодніпровської міської ради №944-21/ІХ від 24.11.2022( зі змінами)</t>
  </si>
  <si>
    <t>Програма надання поворотної фінансової допомоги (резервних коштів), що виплачуються патронатним вихователям до моменту отримання державної соціальної допомоги на 2023-2025 роки</t>
  </si>
  <si>
    <t>'Рішення Верхньодніпровської міської ради від 27.07.2023 року №1246-27/IХ.</t>
  </si>
  <si>
    <t>Програма розвитку житлово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</si>
  <si>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09.09.2021(зі змінами)</t>
  </si>
  <si>
    <t>Програма поховання громадян на кладовихщах Верхньодніпровської міської територіальної громади на 2023-2027  роки</t>
  </si>
  <si>
    <t>Рішення Верхньодніпровської міської ради №947-21/ІХ від 24.11.2022</t>
  </si>
  <si>
    <t>Програма розвитку житлово-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</si>
  <si>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 (зі змінами)</t>
  </si>
  <si>
    <t>Програма фінансування утримання та забезпечення діяльності КОМУНАЛЬНІ УСТАНОВИ "КОНТАКТ ЦЕНТР" Верхньодніпровської міської ради на 2024-2025 роки</t>
  </si>
  <si>
    <t>Рішення Верхньодніпровської міської ради №1936 -39/ІХ від 07.11.2024 (зі змінами)</t>
  </si>
  <si>
    <t>Утилізація відходів</t>
  </si>
  <si>
    <t>Комплексна довгострокова природоохоронна програма
Верхньодніпровської міської територіальної громади на 2018-2025р</t>
  </si>
  <si>
    <t>Рішення Верхньодніпровської міської ради № 31-3/VIII  від 15.12.2017 (зі змінами)</t>
  </si>
  <si>
    <t>Програма підтримки органів виконавчої влади щодо впровадження державної політики у Кам’янському районі на 2025 рік</t>
  </si>
  <si>
    <t>Рішення Верхньодніпровськоїх міської  ради №  2270-45/ІХ   від 23.07.2025</t>
  </si>
  <si>
    <t>Програма підтримки системи екстреної медичної допомоги на території Верхньодніпровської міської територіальної громади на 2025 рік</t>
  </si>
  <si>
    <t>Рішення Верхньодніпровськоїх міської  ради №  2269-45/ІХ   від 23.07.2025</t>
  </si>
  <si>
    <t>Програма забезпечення публічного порядку та безпеки громадян у Верхньодніпровській міській територіальній громаді на 2021-2025 роки"</t>
  </si>
  <si>
    <t>Рішення Верхньодніпровськоїх міської  ради №396-10/ІХ від 09.09.2021 (зі змінами)</t>
  </si>
  <si>
    <t>Програма підтримки підрозділів територіальної оборони Верхньодніпровської міської територіальної громади та Збройних Сил України на 2022-2025 роки"</t>
  </si>
  <si>
    <t>Рішення Верхньодніпровської міської ради №819-16/ІХ від 25.02.2022 (зі змінами)</t>
  </si>
  <si>
    <t>Програма сприяння реалізації та розвитку у сферах казначейського обслуговування на території Верхньодніпровської міської територіальної громади на 2025 рік</t>
  </si>
  <si>
    <t>Рішення Верхньодніпровської міської ради №2158-44/ІХ від 24.04.2025</t>
  </si>
  <si>
    <t>Програма підтримки діяльності Управління Служби безпеки України у Дніпропетровській області на 2025 рік</t>
  </si>
  <si>
    <t>Рішення Верхньодніпровської міської ради № 2159-44/ІХ від 24.04.2025</t>
  </si>
  <si>
    <t>0611300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</si>
  <si>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</si>
  <si>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</si>
  <si>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</si>
  <si>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Питна вода Верхньодніпровської міської територіальної громади на 2025-2027 роки</t>
  </si>
  <si>
    <t xml:space="preserve">Рішення Верхньодніпровської міської ради № 2064-42/ІХ від 27.02.2025 </t>
  </si>
  <si>
    <t>Про затвердження Програми щодо забезпечення місцевої пожежної охорони на території Верхньодніпровської міськокої територіальної громади на 2024-2027 роки та Плану заходів для іі реалізації</t>
  </si>
  <si>
    <t>Рішення Верхньодніпровської міської ради №1811 -36/ІХ від 22.08.2024 (зі змінами)</t>
  </si>
  <si>
    <t xml:space="preserve"> Програма надання субвенції з бюджету Верхньодніпровської міської територіальної громади районному бюджету Кам’янського району для забезпечення створення фінансової бази для підтримки діяльності виконавчого апарату 
Кам’янської районної ради у 2025 році
</t>
  </si>
  <si>
    <t xml:space="preserve">Рішення Верхньодніпровськоїх міської  ради №2408-46/ІХ від 16.10.2025 </t>
  </si>
  <si>
    <t>0813241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</si>
  <si>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</si>
  <si>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</si>
  <si>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'Рішення Верхньодніпровської міської ради №940-21/ІХ від 24.11.2022 (зі змінами)</t>
  </si>
  <si>
    <t>1217330</t>
  </si>
  <si>
    <t>7330</t>
  </si>
  <si>
    <t>0443</t>
  </si>
  <si>
    <t>Будівництво інших об`єктів комунальної власності</t>
  </si>
  <si>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</si>
  <si>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</si>
  <si>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</si>
  <si>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</si>
  <si>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</si>
  <si>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</si>
  <si>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</si>
  <si>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</si>
  <si>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</si>
  <si>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</si>
  <si>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</si>
  <si>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</si>
  <si>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</si>
  <si>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</si>
  <si>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</si>
  <si>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</si>
  <si>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</si>
  <si>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</si>
  <si>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</si>
  <si>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</si>
  <si>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</si>
  <si>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</si>
  <si>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</si>
  <si>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</si>
  <si>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</si>
  <si>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</si>
  <si>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</si>
  <si>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</si>
  <si>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</si>
  <si>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</si>
  <si>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</si>
  <si>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</si>
  <si>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</si>
  <si>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</si>
  <si>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</si>
  <si>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</si>
  <si>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</si>
  <si>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</si>
  <si>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</si>
  <si>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</si>
  <si>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</si>
  <si>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</si>
  <si>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</si>
  <si>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</si>
  <si>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</si>
  <si>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</si>
  <si>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</si>
  <si>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</si>
  <si>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</si>
  <si>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</si>
  <si>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</si>
  <si>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</si>
  <si>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</si>
  <si>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</si>
  <si>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</si>
  <si>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</si>
  <si>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</si>
  <si>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</si>
  <si>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</si>
  <si>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</si>
  <si>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</si>
  <si>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</si>
  <si>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</si>
  <si>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</si>
  <si>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</si>
  <si>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</si>
  <si>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</si>
  <si>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</si>
  <si>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</si>
  <si>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</si>
  <si>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</si>
  <si>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</si>
  <si>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</si>
  <si>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</si>
  <si>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</si>
  <si>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</si>
  <si>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</si>
  <si>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</si>
  <si>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</si>
  <si>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</si>
  <si>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</si>
  <si>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</si>
  <si>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</si>
  <si>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</si>
  <si>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</si>
  <si>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</si>
  <si>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</si>
  <si>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</si>
  <si>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</si>
  <si>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</si>
  <si>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</si>
  <si>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</si>
  <si>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</si>
  <si>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</si>
  <si>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</si>
  <si>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</si>
  <si>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</si>
  <si>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Секретар міської ради</t>
  </si>
  <si>
    <t>Валентина ЧУМАЧЕНКО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</si>
  <si>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від  24.12.2025 р. № </t>
  </si>
  <si>
    <t xml:space="preserve">до рішення виконавчого комітету Верхньодніпровської міської ради "Про внесення змін до рішення про  бюджет Верхньодніпровської  міської територіальної громади на 2025 рік" від 07 листопада 2024 року № 1932 -39/IХ" від 24.12.2025 р. № 
</t>
  </si>
  <si>
    <t>0118311</t>
  </si>
  <si>
    <t>8311</t>
  </si>
  <si>
    <t>0511</t>
  </si>
  <si>
    <t>Охорона та раціональне використання природних ресурсів</t>
  </si>
  <si>
    <t>0611261</t>
  </si>
  <si>
    <t>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</si>
  <si>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</si>
  <si>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0611262</t>
  </si>
  <si>
    <t>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</si>
  <si>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 фізичною підготовкою, за рахунок субвенції з державного бюджету місцевим бюджетам</t>
  </si>
  <si>
    <t>1218130</t>
  </si>
  <si>
    <t>8130</t>
  </si>
  <si>
    <t>Забезпечення діяльності місцевої та добровільної пожежної охорони</t>
  </si>
  <si>
    <t>до рішення виконавчого комітету Верхньодніпровської міської ради "Про внесення змін до рішення про  бюджет Верхньодніпровської  міської територіальної громади на 2025 рік" від 07 листопада 2024 року № 1932-39/IХ" від  24.12.2025 р. №</t>
  </si>
  <si>
    <t>Додаток 5</t>
  </si>
  <si>
    <t>Міжбюджетні трансферти на 2025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</si>
  <si>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</si>
  <si>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</si>
  <si>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</si>
  <si>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</si>
  <si>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41020100</t>
  </si>
  <si>
    <t>9900000000</t>
  </si>
  <si>
    <t>Державний бюджет</t>
  </si>
  <si>
    <t>Освітня субвенція з державного бюджету місцевим бюджетам </t>
  </si>
  <si>
    <t>0410000000</t>
  </si>
  <si>
    <t>Обласний бюджет Дніпропетровської області</t>
  </si>
  <si>
    <t>Обласний бюджет Дніпропетровської області на пільгове медичне обслуговування осіб, які постраджали внаслідок Чорнобильської катастрофи</t>
  </si>
  <si>
    <t>Субвенції з обласного бюджету бюджетам територіальних громад на виконання доручень виборців депутатами обласної ради у 2025 році</t>
  </si>
  <si>
    <t>41057700</t>
  </si>
  <si>
    <t xml:space="preserve"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   </t>
  </si>
  <si>
    <t>41059300</t>
  </si>
  <si>
    <t>ІІ.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</si>
  <si>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</si>
  <si>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</si>
  <si>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</si>
  <si>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</si>
  <si>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</si>
  <si>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</si>
  <si>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</si>
  <si>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</si>
  <si>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</si>
  <si>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</si>
  <si>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обласному бюджету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</si>
  <si>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обласному бюджету 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 до 2025 року</t>
  </si>
  <si>
    <t>Комунальному підприємству "Обласний центр екстренної медичної допомоги та медицини катастроф"Дніпропетровської обласної ради для удосконалення надання екстренної медичної допомоги</t>
  </si>
  <si>
    <t>Кам’янській районній раді (на добровільне виконання судових рішень та виконавчих документів)</t>
  </si>
  <si>
    <t>Кам’янській районній адміністрації</t>
  </si>
  <si>
    <t>Дніпропетровський обласний територіальний центр комплектувння та соціальної підтримки (1 Відділ у м.Верхньодніпровськ Кам'янського районного територіального центру комплектування та соціальної підтримки)</t>
  </si>
  <si>
    <t>Військовій частині Т0920 на забезпечення потреб</t>
  </si>
  <si>
    <t>Військовій частині А5003 на забезпечення потреб</t>
  </si>
  <si>
    <t>Військовій частині А4808 на забезпечення потреб</t>
  </si>
  <si>
    <t>Військовій частині 3018 на забезпечення потреб</t>
  </si>
  <si>
    <t>Військовій частині 9938 на забезпечення потреб</t>
  </si>
  <si>
    <t>Військовій частині А4638 на забезпечення потреб</t>
  </si>
  <si>
    <t>Військовій частині А0693 на забезпечення потреб</t>
  </si>
  <si>
    <t>Військовій частині А7014 на забезпечення потреб</t>
  </si>
  <si>
    <t>Військовій частині А2326 (А4226) на забезпечення потреб</t>
  </si>
  <si>
    <t>Військовій частині 1485 на забезпечення потреб</t>
  </si>
  <si>
    <t>Військовій частині 3054 на забезпечення потреб</t>
  </si>
  <si>
    <t>Військовій частині А4896 на забезпечення потреб</t>
  </si>
  <si>
    <t>Військовій частині А0284 на забезпечення потреб</t>
  </si>
  <si>
    <t>Військовій частині А 4051 на забезпечення потреб</t>
  </si>
  <si>
    <t>Військовій частині   А 7015 на забезпечення потреб</t>
  </si>
  <si>
    <t>Військовій частині А4741 на забезпечення потреб</t>
  </si>
  <si>
    <t>Військовій частині А4919 на забезпечення потреб</t>
  </si>
  <si>
    <t>Військовій частині 3057 на забезпечення потреб</t>
  </si>
  <si>
    <t>Військовій частині 1491 на забезпечення потреб</t>
  </si>
  <si>
    <t>Військовій частині 4110 на забезпечення потреб</t>
  </si>
  <si>
    <t>Військовій частині А4667 (42 ОМБ) на забезпечення потреб</t>
  </si>
  <si>
    <t>Управлінню державної казначейської служби України у Верхньодніпровському районі Дніпропетровської області</t>
  </si>
  <si>
    <t xml:space="preserve"> 1 Державний пожежно-рятувальний загін ГУ ДСНС України у Дніпропетровській області  </t>
  </si>
  <si>
    <t>Управлінню служби безпеки України у  Дніпропетровській області</t>
  </si>
  <si>
    <t>ІІ. Трансферти із спеціального фонду бюджету</t>
  </si>
  <si>
    <t>обласному бюджету на виконання заходів Програми територіальної оборони Дніпропетровської області та забезпечення заходів мобілізації на 2022-2025 роки</t>
  </si>
  <si>
    <t>Військовій частині 3102 на забезпечення потреб</t>
  </si>
  <si>
    <t>Військовій частині А1215 на забезпечення потреб</t>
  </si>
  <si>
    <t>Військовій частині А4122 на забезпечення потреб</t>
  </si>
  <si>
    <t>Військовій частині А4714 на забезпечення потреб</t>
  </si>
  <si>
    <t>Військовій частині А1942 на забезпечення потреб</t>
  </si>
  <si>
    <t>Військовій частині А4548 на забезпечення потреб</t>
  </si>
  <si>
    <t>Військовій частині 3036 на забезпечення потреб</t>
  </si>
  <si>
    <t>Військовій частині А7384 (А7408)  на забезпечення потреб</t>
  </si>
  <si>
    <t>Військовій частині А1964 (А4953) на забезпечення потреб</t>
  </si>
  <si>
    <t>Військовій частині А7013 на забезпечення потреб</t>
  </si>
  <si>
    <t>Військовій частині А4030 на забезпечення потреб</t>
  </si>
  <si>
    <t>Головне управління Національної поліції в Дніпропетровській області  (Відділенню поліції №3 Кам'янського РУП ГУ НП)</t>
  </si>
  <si>
    <t xml:space="preserve">                                                                  Валентина ЧУМАЧЕНКО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</si>
</sst>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6">
    <xf numFmtId="0" fontId="0" fillId="0" borderId="0" xfId="0"/>
    <xf numFmtId="0" fontId="0" fillId="0" borderId="3" xfId="0" applyBorder="1" applyAlignment="1">
      <alignment horizontal="center" vertical="center"/>
    </xf>
    <xf numFmtId="4" fontId="0" fillId="0" borderId="0" xfId="0" applyNumberFormat="1"/>
    <xf numFmtId="164" fontId="1" fillId="2" borderId="3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4" fontId="0" fillId="0" borderId="3" xfId="0" applyNumberFormat="1" applyBorder="1" applyAlignment="1">
      <alignment horizontal="right" vertical="center"/>
    </xf>
    <xf numFmtId="164" fontId="0" fillId="0" borderId="0" xfId="0" applyNumberFormat="1"/>
    <xf numFmtId="4" fontId="0" fillId="0" borderId="3" xfId="0" quotePrefix="1" applyNumberFormat="1" applyBorder="1" applyAlignment="1">
      <alignment vertical="center" wrapText="1"/>
    </xf>
    <xf numFmtId="0" fontId="1" fillId="0" borderId="3" xfId="0" quotePrefix="1" applyFont="1" applyBorder="1" applyAlignment="1">
      <alignment vertical="center" wrapText="1"/>
    </xf>
    <xf numFmtId="49" fontId="0" fillId="0" borderId="3" xfId="0" quotePrefix="1" applyNumberFormat="1" applyBorder="1" applyAlignment="1">
      <alignment horizontal="center" vertical="center" wrapText="1"/>
    </xf>
    <xf numFmtId="0" fontId="0" fillId="0" borderId="3" xfId="0" quotePrefix="1" applyBorder="1" applyAlignment="1">
      <alignment vertical="center" wrapText="1"/>
    </xf>
    <xf numFmtId="4" fontId="5" fillId="0" borderId="3" xfId="0" quotePrefix="1" applyNumberFormat="1" applyFont="1" applyBorder="1" applyAlignment="1">
      <alignment vertical="center" wrapText="1"/>
    </xf>
    <xf numFmtId="0" fontId="0" fillId="0" borderId="4" xfId="0" quotePrefix="1" applyBorder="1" applyAlignment="1">
      <alignment vertical="center" wrapText="1"/>
    </xf>
    <xf numFmtId="0" fontId="5" fillId="0" borderId="3" xfId="0" quotePrefix="1" applyFont="1" applyBorder="1" applyAlignment="1">
      <alignment vertical="center" wrapText="1"/>
    </xf>
    <xf numFmtId="49" fontId="0" fillId="0" borderId="3" xfId="0" applyNumberFormat="1" applyBorder="1" applyAlignment="1">
      <alignment horizontal="center" vertical="center" wrapText="1"/>
    </xf>
    <xf numFmtId="0" fontId="1" fillId="0" borderId="0" xfId="0" applyFont="1"/>
    <xf numFmtId="164" fontId="1" fillId="3" borderId="3" xfId="0" applyNumberFormat="1" applyFont="1" applyFill="1" applyBorder="1" applyAlignment="1">
      <alignment horizontal="right" vertical="center"/>
    </xf>
    <xf numFmtId="3" fontId="0" fillId="0" borderId="3" xfId="0" quotePrefix="1" applyNumberForma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0" fillId="3" borderId="3" xfId="0" quotePrefix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5" fillId="3" borderId="3" xfId="0" quotePrefix="1" applyFont="1" applyFill="1" applyBorder="1" applyAlignment="1">
      <alignment vertical="center" wrapText="1"/>
    </xf>
    <xf numFmtId="164" fontId="0" fillId="3" borderId="3" xfId="0" applyNumberFormat="1" applyFont="1" applyFill="1" applyBorder="1" applyAlignment="1">
      <alignment horizontal="right" vertical="center"/>
    </xf>
    <xf numFmtId="0" fontId="0" fillId="0" borderId="3" xfId="0" quotePrefix="1" applyFill="1" applyBorder="1" applyAlignment="1">
      <alignment horizontal="center" vertical="center" wrapText="1"/>
    </xf>
    <xf numFmtId="4" fontId="0" fillId="0" borderId="3" xfId="0" quotePrefix="1" applyNumberFormat="1" applyFill="1" applyBorder="1" applyAlignment="1">
      <alignment horizontal="center" vertical="center" wrapText="1"/>
    </xf>
    <xf numFmtId="4" fontId="0" fillId="0" borderId="3" xfId="0" applyNumberFormat="1" applyFill="1" applyBorder="1" applyAlignment="1">
      <alignment vertical="center" wrapText="1"/>
    </xf>
    <xf numFmtId="0" fontId="0" fillId="0" borderId="3" xfId="0" quotePrefix="1" applyFill="1" applyBorder="1" applyAlignment="1">
      <alignment vertical="center" wrapText="1"/>
    </xf>
    <xf numFmtId="0" fontId="0" fillId="0" borderId="0" xfId="0"/>
    <xf numFmtId="0" fontId="1" fillId="0" borderId="3" xfId="0" quotePrefix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3" xfId="0" quotePrefix="1" applyNumberFormat="1" applyFont="1" applyBorder="1" applyAlignment="1">
      <alignment vertical="center" wrapText="1"/>
    </xf>
    <xf numFmtId="0" fontId="0" fillId="0" borderId="3" xfId="0" quotePrefix="1" applyBorder="1" applyAlignment="1">
      <alignment horizontal="center" vertical="center" wrapText="1"/>
    </xf>
    <xf numFmtId="4" fontId="0" fillId="0" borderId="3" xfId="0" quotePrefix="1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7" xfId="0" quotePrefix="1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2" fillId="0" borderId="0" xfId="0" quotePrefix="1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vertical="center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quotePrefix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3" xfId="0" quotePrefix="1" applyNumberFormat="1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0" fillId="0" borderId="3" xfId="0" quotePrefix="1" applyBorder="1" applyAlignment="1">
      <alignment horizontal="center" vertical="center" wrapText="1"/>
    </xf>
    <xf numFmtId="4" fontId="0" fillId="0" borderId="3" xfId="0" quotePrefix="1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2" borderId="3" xfId="0" applyNumberForma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quotePrefix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3" xfId="0" quotePrefix="1" applyNumberFormat="1" applyFont="1" applyFill="1" applyBorder="1" applyAlignment="1">
      <alignment vertical="center" wrapText="1"/>
    </xf>
    <xf numFmtId="0" fontId="4" fillId="0" borderId="0" xfId="0" applyFont="1"/>
    <xf numFmtId="0" fontId="0" fillId="0" borderId="7" xfId="0" quotePrefix="1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0" fillId="5" borderId="9" xfId="0" applyNumberForma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5" borderId="9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/>
    </xf>
    <xf numFmtId="4" fontId="0" fillId="0" borderId="9" xfId="0" applyNumberFormat="1" applyFont="1" applyFill="1" applyBorder="1" applyAlignment="1">
      <alignment horizontal="center"/>
    </xf>
    <xf numFmtId="4" fontId="0" fillId="5" borderId="9" xfId="0" applyNumberFormat="1" applyFont="1" applyFill="1" applyBorder="1" applyAlignment="1">
      <alignment horizontal="center"/>
    </xf>
    <xf numFmtId="4" fontId="1" fillId="5" borderId="9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164" fontId="1" fillId="7" borderId="2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164" fontId="1" fillId="5" borderId="3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8" borderId="4" xfId="0" applyNumberForma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4" fontId="0" fillId="8" borderId="4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wrapText="1"/>
    </xf>
    <xf numFmtId="4" fontId="0" fillId="0" borderId="4" xfId="0" applyNumberForma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164" fontId="1" fillId="7" borderId="3" xfId="0" applyNumberFormat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 wrapText="1"/>
    </xf>
    <xf numFmtId="0" fontId="2" fillId="0" borderId="0" xfId="0" quotePrefix="1" applyFont="1" applyAlignment="1">
      <alignment horizontal="center"/>
    </xf>
    <xf numFmtId="0" fontId="0" fillId="0" borderId="4" xfId="0" quotePrefix="1" applyBorder="1" applyAlignment="1">
      <alignment horizontal="center" vertical="center" wrapText="1"/>
    </xf>
    <xf numFmtId="0" fontId="0" fillId="0" borderId="5" xfId="0" quotePrefix="1" applyBorder="1" applyAlignment="1">
      <alignment horizontal="center" vertical="center" wrapText="1"/>
    </xf>
    <xf numFmtId="0" fontId="0" fillId="0" borderId="6" xfId="0" quotePrefix="1" applyBorder="1" applyAlignment="1">
      <alignment horizontal="center" vertical="center" wrapText="1"/>
    </xf>
    <xf numFmtId="4" fontId="0" fillId="0" borderId="4" xfId="0" quotePrefix="1" applyNumberFormat="1" applyBorder="1" applyAlignment="1">
      <alignment horizontal="center" vertical="center" wrapText="1"/>
    </xf>
    <xf numFmtId="4" fontId="0" fillId="0" borderId="5" xfId="0" quotePrefix="1" applyNumberFormat="1" applyBorder="1" applyAlignment="1">
      <alignment horizontal="center" vertical="center" wrapText="1"/>
    </xf>
    <xf numFmtId="4" fontId="0" fillId="0" borderId="6" xfId="0" quotePrefix="1" applyNumberForma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view="pageBreakPreview" topLeftCell="A88" zoomScale="60" zoomScaleNormal="100" workbookViewId="0">
      <selection activeCell="B122" sqref="B122"/>
    </sheetView>
  </sheetViews>
  <sheetFormatPr defaultRowHeight="12.75" x14ac:dyDescent="0.2"/>
  <cols>
    <col min="1" max="1" width="11.28515625" style="30" customWidth="1"/>
    <col min="2" max="2" width="41" style="30" customWidth="1"/>
    <col min="3" max="3" width="14.140625" style="30" customWidth="1"/>
    <col min="4" max="4" width="14" style="30" customWidth="1"/>
    <col min="5" max="5" width="14.140625" style="30" customWidth="1"/>
    <col min="6" max="6" width="14.7109375" style="30" customWidth="1"/>
    <col min="7" max="16384" width="9.140625" style="30"/>
  </cols>
  <sheetData>
    <row r="1" spans="1:7" x14ac:dyDescent="0.2">
      <c r="D1" s="30" t="s">
        <v>368</v>
      </c>
    </row>
    <row r="2" spans="1:7" x14ac:dyDescent="0.2">
      <c r="D2" s="125" t="s">
        <v>467</v>
      </c>
      <c r="E2" s="125"/>
      <c r="F2" s="125"/>
      <c r="G2" s="125"/>
    </row>
    <row r="3" spans="1:7" x14ac:dyDescent="0.2">
      <c r="D3" s="125"/>
      <c r="E3" s="125"/>
      <c r="F3" s="125"/>
      <c r="G3" s="125"/>
    </row>
    <row r="4" spans="1:7" ht="57" customHeight="1" x14ac:dyDescent="0.2">
      <c r="D4" s="125"/>
      <c r="E4" s="125"/>
      <c r="F4" s="125"/>
      <c r="G4" s="125"/>
    </row>
    <row r="5" spans="1:7" ht="25.5" customHeight="1" x14ac:dyDescent="0.2">
      <c r="A5" s="126" t="s">
        <v>369</v>
      </c>
      <c r="B5" s="127"/>
      <c r="C5" s="127"/>
      <c r="D5" s="127"/>
      <c r="E5" s="127"/>
      <c r="F5" s="127"/>
    </row>
    <row r="6" spans="1:7" ht="25.5" customHeight="1" x14ac:dyDescent="0.2">
      <c r="A6" s="39" t="s">
        <v>0</v>
      </c>
      <c r="B6" s="48"/>
      <c r="C6" s="48"/>
      <c r="D6" s="48"/>
      <c r="E6" s="48"/>
      <c r="F6" s="48"/>
    </row>
    <row r="7" spans="1:7" x14ac:dyDescent="0.2">
      <c r="A7" s="38" t="s">
        <v>1</v>
      </c>
      <c r="F7" s="44" t="s">
        <v>370</v>
      </c>
    </row>
    <row r="8" spans="1:7" x14ac:dyDescent="0.2">
      <c r="A8" s="128" t="s">
        <v>371</v>
      </c>
      <c r="B8" s="128" t="s">
        <v>372</v>
      </c>
      <c r="C8" s="129" t="s">
        <v>2</v>
      </c>
      <c r="D8" s="128" t="s">
        <v>17</v>
      </c>
      <c r="E8" s="128" t="s">
        <v>18</v>
      </c>
      <c r="F8" s="128"/>
    </row>
    <row r="9" spans="1:7" x14ac:dyDescent="0.2">
      <c r="A9" s="128"/>
      <c r="B9" s="128"/>
      <c r="C9" s="128"/>
      <c r="D9" s="128"/>
      <c r="E9" s="128" t="s">
        <v>20</v>
      </c>
      <c r="F9" s="130" t="s">
        <v>24</v>
      </c>
    </row>
    <row r="10" spans="1:7" x14ac:dyDescent="0.2">
      <c r="A10" s="128"/>
      <c r="B10" s="128"/>
      <c r="C10" s="128"/>
      <c r="D10" s="128"/>
      <c r="E10" s="128"/>
      <c r="F10" s="128"/>
    </row>
    <row r="11" spans="1:7" x14ac:dyDescent="0.2">
      <c r="A11" s="49">
        <v>1</v>
      </c>
      <c r="B11" s="49">
        <v>2</v>
      </c>
      <c r="C11" s="50">
        <v>3</v>
      </c>
      <c r="D11" s="49">
        <v>4</v>
      </c>
      <c r="E11" s="49">
        <v>5</v>
      </c>
      <c r="F11" s="49">
        <v>6</v>
      </c>
    </row>
    <row r="12" spans="1:7" x14ac:dyDescent="0.2">
      <c r="A12" s="54">
        <v>10000000</v>
      </c>
      <c r="B12" s="40" t="s">
        <v>373</v>
      </c>
      <c r="C12" s="55">
        <f t="shared" ref="C12:C43" si="0">D12+E12</f>
        <v>315424210</v>
      </c>
      <c r="D12" s="56">
        <v>315219110</v>
      </c>
      <c r="E12" s="56">
        <v>205100</v>
      </c>
      <c r="F12" s="56">
        <v>0</v>
      </c>
    </row>
    <row r="13" spans="1:7" ht="25.5" x14ac:dyDescent="0.2">
      <c r="A13" s="54">
        <v>11000000</v>
      </c>
      <c r="B13" s="40" t="s">
        <v>374</v>
      </c>
      <c r="C13" s="55">
        <f t="shared" si="0"/>
        <v>166836420</v>
      </c>
      <c r="D13" s="56">
        <v>166836420</v>
      </c>
      <c r="E13" s="56">
        <v>0</v>
      </c>
      <c r="F13" s="56">
        <v>0</v>
      </c>
    </row>
    <row r="14" spans="1:7" x14ac:dyDescent="0.2">
      <c r="A14" s="54">
        <v>11010000</v>
      </c>
      <c r="B14" s="40" t="s">
        <v>375</v>
      </c>
      <c r="C14" s="55">
        <f t="shared" si="0"/>
        <v>166826220</v>
      </c>
      <c r="D14" s="56">
        <v>166826220</v>
      </c>
      <c r="E14" s="56">
        <v>0</v>
      </c>
      <c r="F14" s="56">
        <v>0</v>
      </c>
    </row>
    <row r="15" spans="1:7" ht="38.25" x14ac:dyDescent="0.2">
      <c r="A15" s="41">
        <v>11010100</v>
      </c>
      <c r="B15" s="42" t="s">
        <v>376</v>
      </c>
      <c r="C15" s="57">
        <f t="shared" si="0"/>
        <v>141048420</v>
      </c>
      <c r="D15" s="58">
        <v>141048420</v>
      </c>
      <c r="E15" s="58">
        <v>0</v>
      </c>
      <c r="F15" s="58">
        <v>0</v>
      </c>
    </row>
    <row r="16" spans="1:7" ht="38.25" x14ac:dyDescent="0.2">
      <c r="A16" s="41">
        <v>11010400</v>
      </c>
      <c r="B16" s="42" t="s">
        <v>377</v>
      </c>
      <c r="C16" s="57">
        <f t="shared" si="0"/>
        <v>21700700</v>
      </c>
      <c r="D16" s="58">
        <v>21700700</v>
      </c>
      <c r="E16" s="58">
        <v>0</v>
      </c>
      <c r="F16" s="58">
        <v>0</v>
      </c>
    </row>
    <row r="17" spans="1:6" ht="38.25" x14ac:dyDescent="0.2">
      <c r="A17" s="41">
        <v>11010500</v>
      </c>
      <c r="B17" s="42" t="s">
        <v>378</v>
      </c>
      <c r="C17" s="57">
        <f t="shared" si="0"/>
        <v>1193000</v>
      </c>
      <c r="D17" s="58">
        <v>1193000</v>
      </c>
      <c r="E17" s="58">
        <v>0</v>
      </c>
      <c r="F17" s="58">
        <v>0</v>
      </c>
    </row>
    <row r="18" spans="1:6" ht="38.25" x14ac:dyDescent="0.2">
      <c r="A18" s="41">
        <v>11011300</v>
      </c>
      <c r="B18" s="42" t="s">
        <v>379</v>
      </c>
      <c r="C18" s="57">
        <f t="shared" si="0"/>
        <v>2884100</v>
      </c>
      <c r="D18" s="58">
        <v>2884100</v>
      </c>
      <c r="E18" s="58">
        <v>0</v>
      </c>
      <c r="F18" s="58">
        <v>0</v>
      </c>
    </row>
    <row r="19" spans="1:6" x14ac:dyDescent="0.2">
      <c r="A19" s="54">
        <v>11020000</v>
      </c>
      <c r="B19" s="40" t="s">
        <v>380</v>
      </c>
      <c r="C19" s="55">
        <f t="shared" si="0"/>
        <v>10200</v>
      </c>
      <c r="D19" s="56">
        <v>10200</v>
      </c>
      <c r="E19" s="56">
        <v>0</v>
      </c>
      <c r="F19" s="56">
        <v>0</v>
      </c>
    </row>
    <row r="20" spans="1:6" ht="25.5" x14ac:dyDescent="0.2">
      <c r="A20" s="41">
        <v>11020200</v>
      </c>
      <c r="B20" s="42" t="s">
        <v>381</v>
      </c>
      <c r="C20" s="57">
        <f t="shared" si="0"/>
        <v>10200</v>
      </c>
      <c r="D20" s="58">
        <v>10200</v>
      </c>
      <c r="E20" s="58">
        <v>0</v>
      </c>
      <c r="F20" s="58">
        <v>0</v>
      </c>
    </row>
    <row r="21" spans="1:6" ht="25.5" x14ac:dyDescent="0.2">
      <c r="A21" s="54">
        <v>13000000</v>
      </c>
      <c r="B21" s="40" t="s">
        <v>382</v>
      </c>
      <c r="C21" s="55">
        <f t="shared" si="0"/>
        <v>41100</v>
      </c>
      <c r="D21" s="56">
        <v>41100</v>
      </c>
      <c r="E21" s="56">
        <v>0</v>
      </c>
      <c r="F21" s="56">
        <v>0</v>
      </c>
    </row>
    <row r="22" spans="1:6" ht="25.5" x14ac:dyDescent="0.2">
      <c r="A22" s="54">
        <v>13010000</v>
      </c>
      <c r="B22" s="40" t="s">
        <v>383</v>
      </c>
      <c r="C22" s="55">
        <f t="shared" si="0"/>
        <v>20000</v>
      </c>
      <c r="D22" s="56">
        <v>20000</v>
      </c>
      <c r="E22" s="56">
        <v>0</v>
      </c>
      <c r="F22" s="56">
        <v>0</v>
      </c>
    </row>
    <row r="23" spans="1:6" ht="63.75" x14ac:dyDescent="0.2">
      <c r="A23" s="41">
        <v>13010200</v>
      </c>
      <c r="B23" s="42" t="s">
        <v>384</v>
      </c>
      <c r="C23" s="57">
        <f t="shared" si="0"/>
        <v>20000</v>
      </c>
      <c r="D23" s="58">
        <v>20000</v>
      </c>
      <c r="E23" s="58">
        <v>0</v>
      </c>
      <c r="F23" s="58">
        <v>0</v>
      </c>
    </row>
    <row r="24" spans="1:6" ht="25.5" x14ac:dyDescent="0.2">
      <c r="A24" s="54">
        <v>13030000</v>
      </c>
      <c r="B24" s="40" t="s">
        <v>385</v>
      </c>
      <c r="C24" s="55">
        <f t="shared" si="0"/>
        <v>21100</v>
      </c>
      <c r="D24" s="56">
        <v>21100</v>
      </c>
      <c r="E24" s="56">
        <v>0</v>
      </c>
      <c r="F24" s="56">
        <v>0</v>
      </c>
    </row>
    <row r="25" spans="1:6" ht="63.75" x14ac:dyDescent="0.2">
      <c r="A25" s="41">
        <v>13030100</v>
      </c>
      <c r="B25" s="42" t="s">
        <v>386</v>
      </c>
      <c r="C25" s="57">
        <f t="shared" si="0"/>
        <v>21100</v>
      </c>
      <c r="D25" s="58">
        <v>21100</v>
      </c>
      <c r="E25" s="58">
        <v>0</v>
      </c>
      <c r="F25" s="58">
        <v>0</v>
      </c>
    </row>
    <row r="26" spans="1:6" x14ac:dyDescent="0.2">
      <c r="A26" s="54">
        <v>14000000</v>
      </c>
      <c r="B26" s="40" t="s">
        <v>387</v>
      </c>
      <c r="C26" s="55">
        <f t="shared" si="0"/>
        <v>19104180</v>
      </c>
      <c r="D26" s="56">
        <v>19104180</v>
      </c>
      <c r="E26" s="56">
        <v>0</v>
      </c>
      <c r="F26" s="56">
        <v>0</v>
      </c>
    </row>
    <row r="27" spans="1:6" ht="25.5" x14ac:dyDescent="0.2">
      <c r="A27" s="54">
        <v>14020000</v>
      </c>
      <c r="B27" s="40" t="s">
        <v>388</v>
      </c>
      <c r="C27" s="55">
        <f t="shared" si="0"/>
        <v>732100</v>
      </c>
      <c r="D27" s="56">
        <v>732100</v>
      </c>
      <c r="E27" s="56">
        <v>0</v>
      </c>
      <c r="F27" s="56">
        <v>0</v>
      </c>
    </row>
    <row r="28" spans="1:6" x14ac:dyDescent="0.2">
      <c r="A28" s="41">
        <v>14021900</v>
      </c>
      <c r="B28" s="42" t="s">
        <v>389</v>
      </c>
      <c r="C28" s="57">
        <f t="shared" si="0"/>
        <v>732100</v>
      </c>
      <c r="D28" s="58">
        <v>732100</v>
      </c>
      <c r="E28" s="58">
        <v>0</v>
      </c>
      <c r="F28" s="58">
        <v>0</v>
      </c>
    </row>
    <row r="29" spans="1:6" ht="38.25" x14ac:dyDescent="0.2">
      <c r="A29" s="54">
        <v>14030000</v>
      </c>
      <c r="B29" s="40" t="s">
        <v>390</v>
      </c>
      <c r="C29" s="55">
        <f t="shared" si="0"/>
        <v>6684720</v>
      </c>
      <c r="D29" s="56">
        <v>6684720</v>
      </c>
      <c r="E29" s="56">
        <v>0</v>
      </c>
      <c r="F29" s="56">
        <v>0</v>
      </c>
    </row>
    <row r="30" spans="1:6" x14ac:dyDescent="0.2">
      <c r="A30" s="41">
        <v>14031900</v>
      </c>
      <c r="B30" s="42" t="s">
        <v>389</v>
      </c>
      <c r="C30" s="57">
        <f t="shared" si="0"/>
        <v>6684720</v>
      </c>
      <c r="D30" s="58">
        <v>6684720</v>
      </c>
      <c r="E30" s="58">
        <v>0</v>
      </c>
      <c r="F30" s="58">
        <v>0</v>
      </c>
    </row>
    <row r="31" spans="1:6" ht="38.25" x14ac:dyDescent="0.2">
      <c r="A31" s="54">
        <v>14040000</v>
      </c>
      <c r="B31" s="40" t="s">
        <v>391</v>
      </c>
      <c r="C31" s="55">
        <f t="shared" si="0"/>
        <v>11687360</v>
      </c>
      <c r="D31" s="56">
        <v>11687360</v>
      </c>
      <c r="E31" s="56">
        <v>0</v>
      </c>
      <c r="F31" s="56">
        <v>0</v>
      </c>
    </row>
    <row r="32" spans="1:6" ht="102" x14ac:dyDescent="0.2">
      <c r="A32" s="41">
        <v>14040100</v>
      </c>
      <c r="B32" s="42" t="s">
        <v>392</v>
      </c>
      <c r="C32" s="57">
        <f t="shared" si="0"/>
        <v>7309360</v>
      </c>
      <c r="D32" s="58">
        <v>7309360</v>
      </c>
      <c r="E32" s="58">
        <v>0</v>
      </c>
      <c r="F32" s="58">
        <v>0</v>
      </c>
    </row>
    <row r="33" spans="1:6" ht="76.5" x14ac:dyDescent="0.2">
      <c r="A33" s="41">
        <v>14040200</v>
      </c>
      <c r="B33" s="42" t="s">
        <v>393</v>
      </c>
      <c r="C33" s="57">
        <f t="shared" si="0"/>
        <v>4378000</v>
      </c>
      <c r="D33" s="58">
        <v>4378000</v>
      </c>
      <c r="E33" s="58">
        <v>0</v>
      </c>
      <c r="F33" s="58">
        <v>0</v>
      </c>
    </row>
    <row r="34" spans="1:6" ht="38.25" x14ac:dyDescent="0.2">
      <c r="A34" s="54">
        <v>18000000</v>
      </c>
      <c r="B34" s="40" t="s">
        <v>394</v>
      </c>
      <c r="C34" s="55">
        <f t="shared" si="0"/>
        <v>129237410</v>
      </c>
      <c r="D34" s="56">
        <v>129237410</v>
      </c>
      <c r="E34" s="56">
        <v>0</v>
      </c>
      <c r="F34" s="56">
        <v>0</v>
      </c>
    </row>
    <row r="35" spans="1:6" x14ac:dyDescent="0.2">
      <c r="A35" s="54">
        <v>18010000</v>
      </c>
      <c r="B35" s="40" t="s">
        <v>395</v>
      </c>
      <c r="C35" s="55">
        <f t="shared" si="0"/>
        <v>70601886</v>
      </c>
      <c r="D35" s="56">
        <v>70601886</v>
      </c>
      <c r="E35" s="56">
        <v>0</v>
      </c>
      <c r="F35" s="56">
        <v>0</v>
      </c>
    </row>
    <row r="36" spans="1:6" ht="51" x14ac:dyDescent="0.2">
      <c r="A36" s="41">
        <v>18010100</v>
      </c>
      <c r="B36" s="42" t="s">
        <v>396</v>
      </c>
      <c r="C36" s="57">
        <f t="shared" si="0"/>
        <v>22830</v>
      </c>
      <c r="D36" s="58">
        <v>22830</v>
      </c>
      <c r="E36" s="58">
        <v>0</v>
      </c>
      <c r="F36" s="58">
        <v>0</v>
      </c>
    </row>
    <row r="37" spans="1:6" ht="51" x14ac:dyDescent="0.2">
      <c r="A37" s="41">
        <v>18010200</v>
      </c>
      <c r="B37" s="42" t="s">
        <v>397</v>
      </c>
      <c r="C37" s="57">
        <f t="shared" si="0"/>
        <v>572170</v>
      </c>
      <c r="D37" s="58">
        <v>572170</v>
      </c>
      <c r="E37" s="58">
        <v>0</v>
      </c>
      <c r="F37" s="58">
        <v>0</v>
      </c>
    </row>
    <row r="38" spans="1:6" ht="51" x14ac:dyDescent="0.2">
      <c r="A38" s="41">
        <v>18010300</v>
      </c>
      <c r="B38" s="42" t="s">
        <v>398</v>
      </c>
      <c r="C38" s="57">
        <f t="shared" si="0"/>
        <v>1369400</v>
      </c>
      <c r="D38" s="58">
        <v>1369400</v>
      </c>
      <c r="E38" s="58">
        <v>0</v>
      </c>
      <c r="F38" s="58">
        <v>0</v>
      </c>
    </row>
    <row r="39" spans="1:6" ht="51" x14ac:dyDescent="0.2">
      <c r="A39" s="41">
        <v>18010400</v>
      </c>
      <c r="B39" s="42" t="s">
        <v>399</v>
      </c>
      <c r="C39" s="57">
        <f t="shared" si="0"/>
        <v>2706150</v>
      </c>
      <c r="D39" s="58">
        <v>2706150</v>
      </c>
      <c r="E39" s="58">
        <v>0</v>
      </c>
      <c r="F39" s="58">
        <v>0</v>
      </c>
    </row>
    <row r="40" spans="1:6" x14ac:dyDescent="0.2">
      <c r="A40" s="41">
        <v>18010500</v>
      </c>
      <c r="B40" s="42" t="s">
        <v>400</v>
      </c>
      <c r="C40" s="57">
        <f t="shared" si="0"/>
        <v>29119000</v>
      </c>
      <c r="D40" s="58">
        <v>29119000</v>
      </c>
      <c r="E40" s="58">
        <v>0</v>
      </c>
      <c r="F40" s="58">
        <v>0</v>
      </c>
    </row>
    <row r="41" spans="1:6" x14ac:dyDescent="0.2">
      <c r="A41" s="41">
        <v>18010600</v>
      </c>
      <c r="B41" s="42" t="s">
        <v>401</v>
      </c>
      <c r="C41" s="57">
        <f t="shared" si="0"/>
        <v>26492390</v>
      </c>
      <c r="D41" s="58">
        <v>26492390</v>
      </c>
      <c r="E41" s="58">
        <v>0</v>
      </c>
      <c r="F41" s="58">
        <v>0</v>
      </c>
    </row>
    <row r="42" spans="1:6" x14ac:dyDescent="0.2">
      <c r="A42" s="41">
        <v>18010700</v>
      </c>
      <c r="B42" s="42" t="s">
        <v>402</v>
      </c>
      <c r="C42" s="57">
        <f t="shared" si="0"/>
        <v>3085550</v>
      </c>
      <c r="D42" s="58">
        <v>3085550</v>
      </c>
      <c r="E42" s="58">
        <v>0</v>
      </c>
      <c r="F42" s="58">
        <v>0</v>
      </c>
    </row>
    <row r="43" spans="1:6" x14ac:dyDescent="0.2">
      <c r="A43" s="41">
        <v>18010900</v>
      </c>
      <c r="B43" s="42" t="s">
        <v>403</v>
      </c>
      <c r="C43" s="57">
        <f t="shared" si="0"/>
        <v>7143146</v>
      </c>
      <c r="D43" s="58">
        <v>7143146</v>
      </c>
      <c r="E43" s="58">
        <v>0</v>
      </c>
      <c r="F43" s="58">
        <v>0</v>
      </c>
    </row>
    <row r="44" spans="1:6" x14ac:dyDescent="0.2">
      <c r="A44" s="41">
        <v>18011000</v>
      </c>
      <c r="B44" s="42" t="s">
        <v>404</v>
      </c>
      <c r="C44" s="57">
        <f t="shared" ref="C44:C75" si="1">D44+E44</f>
        <v>41250</v>
      </c>
      <c r="D44" s="58">
        <v>41250</v>
      </c>
      <c r="E44" s="58">
        <v>0</v>
      </c>
      <c r="F44" s="58">
        <v>0</v>
      </c>
    </row>
    <row r="45" spans="1:6" x14ac:dyDescent="0.2">
      <c r="A45" s="41">
        <v>18011100</v>
      </c>
      <c r="B45" s="42" t="s">
        <v>405</v>
      </c>
      <c r="C45" s="57">
        <f t="shared" si="1"/>
        <v>50000</v>
      </c>
      <c r="D45" s="58">
        <v>50000</v>
      </c>
      <c r="E45" s="58">
        <v>0</v>
      </c>
      <c r="F45" s="58">
        <v>0</v>
      </c>
    </row>
    <row r="46" spans="1:6" x14ac:dyDescent="0.2">
      <c r="A46" s="54">
        <v>18050000</v>
      </c>
      <c r="B46" s="40" t="s">
        <v>406</v>
      </c>
      <c r="C46" s="55">
        <f t="shared" si="1"/>
        <v>58635524</v>
      </c>
      <c r="D46" s="56">
        <v>58635524</v>
      </c>
      <c r="E46" s="56">
        <v>0</v>
      </c>
      <c r="F46" s="56">
        <v>0</v>
      </c>
    </row>
    <row r="47" spans="1:6" x14ac:dyDescent="0.2">
      <c r="A47" s="41">
        <v>18050300</v>
      </c>
      <c r="B47" s="42" t="s">
        <v>407</v>
      </c>
      <c r="C47" s="57">
        <f t="shared" si="1"/>
        <v>2959600</v>
      </c>
      <c r="D47" s="58">
        <v>2959600</v>
      </c>
      <c r="E47" s="58">
        <v>0</v>
      </c>
      <c r="F47" s="58">
        <v>0</v>
      </c>
    </row>
    <row r="48" spans="1:6" x14ac:dyDescent="0.2">
      <c r="A48" s="41">
        <v>18050400</v>
      </c>
      <c r="B48" s="42" t="s">
        <v>408</v>
      </c>
      <c r="C48" s="57">
        <f t="shared" si="1"/>
        <v>39756024</v>
      </c>
      <c r="D48" s="58">
        <v>39756024</v>
      </c>
      <c r="E48" s="58">
        <v>0</v>
      </c>
      <c r="F48" s="58">
        <v>0</v>
      </c>
    </row>
    <row r="49" spans="1:6" ht="63.75" x14ac:dyDescent="0.2">
      <c r="A49" s="41">
        <v>18050500</v>
      </c>
      <c r="B49" s="42" t="s">
        <v>409</v>
      </c>
      <c r="C49" s="57">
        <f t="shared" si="1"/>
        <v>15919900</v>
      </c>
      <c r="D49" s="58">
        <v>15919900</v>
      </c>
      <c r="E49" s="58">
        <v>0</v>
      </c>
      <c r="F49" s="58">
        <v>0</v>
      </c>
    </row>
    <row r="50" spans="1:6" x14ac:dyDescent="0.2">
      <c r="A50" s="54">
        <v>19000000</v>
      </c>
      <c r="B50" s="40" t="s">
        <v>410</v>
      </c>
      <c r="C50" s="55">
        <f t="shared" si="1"/>
        <v>205100</v>
      </c>
      <c r="D50" s="56">
        <v>0</v>
      </c>
      <c r="E50" s="56">
        <v>205100</v>
      </c>
      <c r="F50" s="56">
        <v>0</v>
      </c>
    </row>
    <row r="51" spans="1:6" x14ac:dyDescent="0.2">
      <c r="A51" s="54">
        <v>19010000</v>
      </c>
      <c r="B51" s="40" t="s">
        <v>411</v>
      </c>
      <c r="C51" s="55">
        <f t="shared" si="1"/>
        <v>205100</v>
      </c>
      <c r="D51" s="56">
        <v>0</v>
      </c>
      <c r="E51" s="56">
        <v>205100</v>
      </c>
      <c r="F51" s="56">
        <v>0</v>
      </c>
    </row>
    <row r="52" spans="1:6" ht="63.75" x14ac:dyDescent="0.2">
      <c r="A52" s="41">
        <v>19010100</v>
      </c>
      <c r="B52" s="42" t="s">
        <v>412</v>
      </c>
      <c r="C52" s="57">
        <f t="shared" si="1"/>
        <v>73050</v>
      </c>
      <c r="D52" s="58">
        <v>0</v>
      </c>
      <c r="E52" s="58">
        <v>73050</v>
      </c>
      <c r="F52" s="58">
        <v>0</v>
      </c>
    </row>
    <row r="53" spans="1:6" ht="25.5" x14ac:dyDescent="0.2">
      <c r="A53" s="41">
        <v>19010200</v>
      </c>
      <c r="B53" s="42" t="s">
        <v>413</v>
      </c>
      <c r="C53" s="57">
        <f t="shared" si="1"/>
        <v>57000</v>
      </c>
      <c r="D53" s="58">
        <v>0</v>
      </c>
      <c r="E53" s="58">
        <v>57000</v>
      </c>
      <c r="F53" s="58">
        <v>0</v>
      </c>
    </row>
    <row r="54" spans="1:6" ht="51" x14ac:dyDescent="0.2">
      <c r="A54" s="41">
        <v>19010300</v>
      </c>
      <c r="B54" s="42" t="s">
        <v>414</v>
      </c>
      <c r="C54" s="57">
        <f t="shared" si="1"/>
        <v>75050</v>
      </c>
      <c r="D54" s="58">
        <v>0</v>
      </c>
      <c r="E54" s="58">
        <v>75050</v>
      </c>
      <c r="F54" s="58">
        <v>0</v>
      </c>
    </row>
    <row r="55" spans="1:6" x14ac:dyDescent="0.2">
      <c r="A55" s="54">
        <v>20000000</v>
      </c>
      <c r="B55" s="40" t="s">
        <v>415</v>
      </c>
      <c r="C55" s="55">
        <f t="shared" si="1"/>
        <v>4616680</v>
      </c>
      <c r="D55" s="56">
        <v>3775280</v>
      </c>
      <c r="E55" s="56">
        <v>841400</v>
      </c>
      <c r="F55" s="56">
        <v>0</v>
      </c>
    </row>
    <row r="56" spans="1:6" ht="25.5" x14ac:dyDescent="0.2">
      <c r="A56" s="54">
        <v>21000000</v>
      </c>
      <c r="B56" s="40" t="s">
        <v>416</v>
      </c>
      <c r="C56" s="55">
        <f t="shared" si="1"/>
        <v>195870</v>
      </c>
      <c r="D56" s="56">
        <v>195870</v>
      </c>
      <c r="E56" s="56">
        <v>0</v>
      </c>
      <c r="F56" s="56">
        <v>0</v>
      </c>
    </row>
    <row r="57" spans="1:6" ht="89.25" x14ac:dyDescent="0.2">
      <c r="A57" s="54">
        <v>21010000</v>
      </c>
      <c r="B57" s="40" t="s">
        <v>417</v>
      </c>
      <c r="C57" s="55">
        <f t="shared" si="1"/>
        <v>540</v>
      </c>
      <c r="D57" s="56">
        <v>540</v>
      </c>
      <c r="E57" s="56">
        <v>0</v>
      </c>
      <c r="F57" s="56">
        <v>0</v>
      </c>
    </row>
    <row r="58" spans="1:6" ht="51" x14ac:dyDescent="0.2">
      <c r="A58" s="41">
        <v>21010300</v>
      </c>
      <c r="B58" s="42" t="s">
        <v>418</v>
      </c>
      <c r="C58" s="57">
        <f t="shared" si="1"/>
        <v>540</v>
      </c>
      <c r="D58" s="58">
        <v>540</v>
      </c>
      <c r="E58" s="58">
        <v>0</v>
      </c>
      <c r="F58" s="58">
        <v>0</v>
      </c>
    </row>
    <row r="59" spans="1:6" x14ac:dyDescent="0.2">
      <c r="A59" s="54">
        <v>21080000</v>
      </c>
      <c r="B59" s="40" t="s">
        <v>419</v>
      </c>
      <c r="C59" s="55">
        <f t="shared" si="1"/>
        <v>195330</v>
      </c>
      <c r="D59" s="56">
        <v>195330</v>
      </c>
      <c r="E59" s="56">
        <v>0</v>
      </c>
      <c r="F59" s="56">
        <v>0</v>
      </c>
    </row>
    <row r="60" spans="1:6" x14ac:dyDescent="0.2">
      <c r="A60" s="41">
        <v>21081100</v>
      </c>
      <c r="B60" s="42" t="s">
        <v>420</v>
      </c>
      <c r="C60" s="57">
        <f t="shared" si="1"/>
        <v>162950</v>
      </c>
      <c r="D60" s="58">
        <v>162950</v>
      </c>
      <c r="E60" s="58">
        <v>0</v>
      </c>
      <c r="F60" s="58">
        <v>0</v>
      </c>
    </row>
    <row r="61" spans="1:6" ht="89.25" x14ac:dyDescent="0.2">
      <c r="A61" s="41">
        <v>21081500</v>
      </c>
      <c r="B61" s="42" t="s">
        <v>421</v>
      </c>
      <c r="C61" s="57">
        <f t="shared" si="1"/>
        <v>24000</v>
      </c>
      <c r="D61" s="58">
        <v>24000</v>
      </c>
      <c r="E61" s="58">
        <v>0</v>
      </c>
      <c r="F61" s="58">
        <v>0</v>
      </c>
    </row>
    <row r="62" spans="1:6" ht="51" x14ac:dyDescent="0.2">
      <c r="A62" s="41">
        <v>21081700</v>
      </c>
      <c r="B62" s="42" t="s">
        <v>422</v>
      </c>
      <c r="C62" s="57">
        <f t="shared" si="1"/>
        <v>2160</v>
      </c>
      <c r="D62" s="58">
        <v>2160</v>
      </c>
      <c r="E62" s="58">
        <v>0</v>
      </c>
      <c r="F62" s="58">
        <v>0</v>
      </c>
    </row>
    <row r="63" spans="1:6" ht="76.5" x14ac:dyDescent="0.2">
      <c r="A63" s="41">
        <v>21082400</v>
      </c>
      <c r="B63" s="42" t="s">
        <v>423</v>
      </c>
      <c r="C63" s="57">
        <f t="shared" si="1"/>
        <v>6220</v>
      </c>
      <c r="D63" s="58">
        <v>6220</v>
      </c>
      <c r="E63" s="58">
        <v>0</v>
      </c>
      <c r="F63" s="58">
        <v>0</v>
      </c>
    </row>
    <row r="64" spans="1:6" ht="25.5" x14ac:dyDescent="0.2">
      <c r="A64" s="54">
        <v>22000000</v>
      </c>
      <c r="B64" s="40" t="s">
        <v>424</v>
      </c>
      <c r="C64" s="55">
        <f t="shared" si="1"/>
        <v>1932620</v>
      </c>
      <c r="D64" s="56">
        <v>1932620</v>
      </c>
      <c r="E64" s="56">
        <v>0</v>
      </c>
      <c r="F64" s="56">
        <v>0</v>
      </c>
    </row>
    <row r="65" spans="1:6" x14ac:dyDescent="0.2">
      <c r="A65" s="54">
        <v>22010000</v>
      </c>
      <c r="B65" s="40" t="s">
        <v>425</v>
      </c>
      <c r="C65" s="55">
        <f t="shared" si="1"/>
        <v>1456150</v>
      </c>
      <c r="D65" s="56">
        <v>1456150</v>
      </c>
      <c r="E65" s="56">
        <v>0</v>
      </c>
      <c r="F65" s="56">
        <v>0</v>
      </c>
    </row>
    <row r="66" spans="1:6" ht="51" x14ac:dyDescent="0.2">
      <c r="A66" s="41">
        <v>22010300</v>
      </c>
      <c r="B66" s="42" t="s">
        <v>426</v>
      </c>
      <c r="C66" s="57">
        <f t="shared" si="1"/>
        <v>65560</v>
      </c>
      <c r="D66" s="58">
        <v>65560</v>
      </c>
      <c r="E66" s="58">
        <v>0</v>
      </c>
      <c r="F66" s="58">
        <v>0</v>
      </c>
    </row>
    <row r="67" spans="1:6" ht="25.5" x14ac:dyDescent="0.2">
      <c r="A67" s="41">
        <v>22012500</v>
      </c>
      <c r="B67" s="42" t="s">
        <v>427</v>
      </c>
      <c r="C67" s="57">
        <f t="shared" si="1"/>
        <v>930000</v>
      </c>
      <c r="D67" s="58">
        <v>930000</v>
      </c>
      <c r="E67" s="58">
        <v>0</v>
      </c>
      <c r="F67" s="58">
        <v>0</v>
      </c>
    </row>
    <row r="68" spans="1:6" ht="25.5" x14ac:dyDescent="0.2">
      <c r="A68" s="41">
        <v>22012600</v>
      </c>
      <c r="B68" s="42" t="s">
        <v>428</v>
      </c>
      <c r="C68" s="57">
        <f t="shared" si="1"/>
        <v>450000</v>
      </c>
      <c r="D68" s="58">
        <v>450000</v>
      </c>
      <c r="E68" s="58">
        <v>0</v>
      </c>
      <c r="F68" s="58">
        <v>0</v>
      </c>
    </row>
    <row r="69" spans="1:6" ht="114.75" x14ac:dyDescent="0.2">
      <c r="A69" s="41">
        <v>22012900</v>
      </c>
      <c r="B69" s="42" t="s">
        <v>429</v>
      </c>
      <c r="C69" s="57">
        <f t="shared" si="1"/>
        <v>10590</v>
      </c>
      <c r="D69" s="58">
        <v>10590</v>
      </c>
      <c r="E69" s="58">
        <v>0</v>
      </c>
      <c r="F69" s="58">
        <v>0</v>
      </c>
    </row>
    <row r="70" spans="1:6" ht="38.25" x14ac:dyDescent="0.2">
      <c r="A70" s="54">
        <v>22080000</v>
      </c>
      <c r="B70" s="40" t="s">
        <v>430</v>
      </c>
      <c r="C70" s="55">
        <f t="shared" si="1"/>
        <v>379380</v>
      </c>
      <c r="D70" s="56">
        <v>379380</v>
      </c>
      <c r="E70" s="56">
        <v>0</v>
      </c>
      <c r="F70" s="56">
        <v>0</v>
      </c>
    </row>
    <row r="71" spans="1:6" ht="38.25" x14ac:dyDescent="0.2">
      <c r="A71" s="41">
        <v>22080400</v>
      </c>
      <c r="B71" s="42" t="s">
        <v>431</v>
      </c>
      <c r="C71" s="57">
        <f t="shared" si="1"/>
        <v>379380</v>
      </c>
      <c r="D71" s="58">
        <v>379380</v>
      </c>
      <c r="E71" s="58">
        <v>0</v>
      </c>
      <c r="F71" s="58">
        <v>0</v>
      </c>
    </row>
    <row r="72" spans="1:6" x14ac:dyDescent="0.2">
      <c r="A72" s="54">
        <v>22090000</v>
      </c>
      <c r="B72" s="40" t="s">
        <v>432</v>
      </c>
      <c r="C72" s="55">
        <f t="shared" si="1"/>
        <v>97090</v>
      </c>
      <c r="D72" s="56">
        <v>97090</v>
      </c>
      <c r="E72" s="56">
        <v>0</v>
      </c>
      <c r="F72" s="56">
        <v>0</v>
      </c>
    </row>
    <row r="73" spans="1:6" ht="51" x14ac:dyDescent="0.2">
      <c r="A73" s="41">
        <v>22090100</v>
      </c>
      <c r="B73" s="42" t="s">
        <v>433</v>
      </c>
      <c r="C73" s="57">
        <f t="shared" si="1"/>
        <v>97060</v>
      </c>
      <c r="D73" s="58">
        <v>97060</v>
      </c>
      <c r="E73" s="58">
        <v>0</v>
      </c>
      <c r="F73" s="58">
        <v>0</v>
      </c>
    </row>
    <row r="74" spans="1:6" ht="38.25" x14ac:dyDescent="0.2">
      <c r="A74" s="41">
        <v>22090400</v>
      </c>
      <c r="B74" s="42" t="s">
        <v>434</v>
      </c>
      <c r="C74" s="57">
        <f t="shared" si="1"/>
        <v>30</v>
      </c>
      <c r="D74" s="58">
        <v>30</v>
      </c>
      <c r="E74" s="58">
        <v>0</v>
      </c>
      <c r="F74" s="58">
        <v>0</v>
      </c>
    </row>
    <row r="75" spans="1:6" x14ac:dyDescent="0.2">
      <c r="A75" s="54">
        <v>24000000</v>
      </c>
      <c r="B75" s="40" t="s">
        <v>435</v>
      </c>
      <c r="C75" s="55">
        <f t="shared" si="1"/>
        <v>1767290</v>
      </c>
      <c r="D75" s="56">
        <v>1646790</v>
      </c>
      <c r="E75" s="56">
        <v>120500</v>
      </c>
      <c r="F75" s="56">
        <v>0</v>
      </c>
    </row>
    <row r="76" spans="1:6" x14ac:dyDescent="0.2">
      <c r="A76" s="54">
        <v>24060000</v>
      </c>
      <c r="B76" s="40" t="s">
        <v>419</v>
      </c>
      <c r="C76" s="55">
        <f t="shared" ref="C76:C107" si="2">D76+E76</f>
        <v>1767290</v>
      </c>
      <c r="D76" s="56">
        <v>1646790</v>
      </c>
      <c r="E76" s="56">
        <v>120500</v>
      </c>
      <c r="F76" s="56">
        <v>0</v>
      </c>
    </row>
    <row r="77" spans="1:6" x14ac:dyDescent="0.2">
      <c r="A77" s="41">
        <v>24060300</v>
      </c>
      <c r="B77" s="42" t="s">
        <v>419</v>
      </c>
      <c r="C77" s="57">
        <f t="shared" si="2"/>
        <v>1646790</v>
      </c>
      <c r="D77" s="58">
        <v>1646790</v>
      </c>
      <c r="E77" s="58">
        <v>0</v>
      </c>
      <c r="F77" s="58">
        <v>0</v>
      </c>
    </row>
    <row r="78" spans="1:6" ht="51" x14ac:dyDescent="0.2">
      <c r="A78" s="41">
        <v>24062100</v>
      </c>
      <c r="B78" s="42" t="s">
        <v>436</v>
      </c>
      <c r="C78" s="57">
        <f t="shared" si="2"/>
        <v>120500</v>
      </c>
      <c r="D78" s="58">
        <v>0</v>
      </c>
      <c r="E78" s="58">
        <v>120500</v>
      </c>
      <c r="F78" s="58">
        <v>0</v>
      </c>
    </row>
    <row r="79" spans="1:6" x14ac:dyDescent="0.2">
      <c r="A79" s="54">
        <v>25000000</v>
      </c>
      <c r="B79" s="40" t="s">
        <v>437</v>
      </c>
      <c r="C79" s="55">
        <f t="shared" si="2"/>
        <v>720900</v>
      </c>
      <c r="D79" s="56">
        <v>0</v>
      </c>
      <c r="E79" s="56">
        <v>720900</v>
      </c>
      <c r="F79" s="56">
        <v>0</v>
      </c>
    </row>
    <row r="80" spans="1:6" ht="38.25" x14ac:dyDescent="0.2">
      <c r="A80" s="54">
        <v>25010000</v>
      </c>
      <c r="B80" s="40" t="s">
        <v>438</v>
      </c>
      <c r="C80" s="55">
        <f t="shared" si="2"/>
        <v>720900</v>
      </c>
      <c r="D80" s="56">
        <v>0</v>
      </c>
      <c r="E80" s="56">
        <v>720900</v>
      </c>
      <c r="F80" s="56">
        <v>0</v>
      </c>
    </row>
    <row r="81" spans="1:6" ht="25.5" x14ac:dyDescent="0.2">
      <c r="A81" s="41">
        <v>25010100</v>
      </c>
      <c r="B81" s="42" t="s">
        <v>439</v>
      </c>
      <c r="C81" s="57">
        <f t="shared" si="2"/>
        <v>720900</v>
      </c>
      <c r="D81" s="58">
        <v>0</v>
      </c>
      <c r="E81" s="58">
        <v>720900</v>
      </c>
      <c r="F81" s="58">
        <v>0</v>
      </c>
    </row>
    <row r="82" spans="1:6" x14ac:dyDescent="0.2">
      <c r="A82" s="54">
        <v>30000000</v>
      </c>
      <c r="B82" s="40" t="s">
        <v>440</v>
      </c>
      <c r="C82" s="55">
        <f t="shared" si="2"/>
        <v>759180</v>
      </c>
      <c r="D82" s="56">
        <v>271830</v>
      </c>
      <c r="E82" s="56">
        <v>487350</v>
      </c>
      <c r="F82" s="56">
        <v>487350</v>
      </c>
    </row>
    <row r="83" spans="1:6" x14ac:dyDescent="0.2">
      <c r="A83" s="54">
        <v>31000000</v>
      </c>
      <c r="B83" s="40" t="s">
        <v>441</v>
      </c>
      <c r="C83" s="55">
        <f t="shared" si="2"/>
        <v>347570</v>
      </c>
      <c r="D83" s="56">
        <v>271830</v>
      </c>
      <c r="E83" s="56">
        <v>75740</v>
      </c>
      <c r="F83" s="56">
        <v>75740</v>
      </c>
    </row>
    <row r="84" spans="1:6" ht="76.5" x14ac:dyDescent="0.2">
      <c r="A84" s="54">
        <v>31010000</v>
      </c>
      <c r="B84" s="40" t="s">
        <v>442</v>
      </c>
      <c r="C84" s="55">
        <f t="shared" si="2"/>
        <v>271830</v>
      </c>
      <c r="D84" s="56">
        <v>271830</v>
      </c>
      <c r="E84" s="56">
        <v>0</v>
      </c>
      <c r="F84" s="56">
        <v>0</v>
      </c>
    </row>
    <row r="85" spans="1:6" ht="76.5" x14ac:dyDescent="0.2">
      <c r="A85" s="41">
        <v>31010200</v>
      </c>
      <c r="B85" s="42" t="s">
        <v>443</v>
      </c>
      <c r="C85" s="57">
        <f t="shared" si="2"/>
        <v>271830</v>
      </c>
      <c r="D85" s="58">
        <v>271830</v>
      </c>
      <c r="E85" s="58">
        <v>0</v>
      </c>
      <c r="F85" s="58">
        <v>0</v>
      </c>
    </row>
    <row r="86" spans="1:6" ht="38.25" x14ac:dyDescent="0.2">
      <c r="A86" s="41">
        <v>31030000</v>
      </c>
      <c r="B86" s="42" t="s">
        <v>444</v>
      </c>
      <c r="C86" s="57">
        <f t="shared" si="2"/>
        <v>75740</v>
      </c>
      <c r="D86" s="58">
        <v>0</v>
      </c>
      <c r="E86" s="58">
        <v>75740</v>
      </c>
      <c r="F86" s="58">
        <v>75740</v>
      </c>
    </row>
    <row r="87" spans="1:6" ht="25.5" x14ac:dyDescent="0.2">
      <c r="A87" s="54">
        <v>33000000</v>
      </c>
      <c r="B87" s="40" t="s">
        <v>445</v>
      </c>
      <c r="C87" s="55">
        <f t="shared" si="2"/>
        <v>411610</v>
      </c>
      <c r="D87" s="56">
        <v>0</v>
      </c>
      <c r="E87" s="56">
        <v>411610</v>
      </c>
      <c r="F87" s="56">
        <v>411610</v>
      </c>
    </row>
    <row r="88" spans="1:6" x14ac:dyDescent="0.2">
      <c r="A88" s="54">
        <v>33010000</v>
      </c>
      <c r="B88" s="40" t="s">
        <v>446</v>
      </c>
      <c r="C88" s="55">
        <f t="shared" si="2"/>
        <v>411610</v>
      </c>
      <c r="D88" s="56">
        <v>0</v>
      </c>
      <c r="E88" s="56">
        <v>411610</v>
      </c>
      <c r="F88" s="56">
        <v>411610</v>
      </c>
    </row>
    <row r="89" spans="1:6" ht="76.5" x14ac:dyDescent="0.2">
      <c r="A89" s="41">
        <v>33010100</v>
      </c>
      <c r="B89" s="42" t="s">
        <v>447</v>
      </c>
      <c r="C89" s="57">
        <f t="shared" si="2"/>
        <v>411610</v>
      </c>
      <c r="D89" s="58">
        <v>0</v>
      </c>
      <c r="E89" s="58">
        <v>411610</v>
      </c>
      <c r="F89" s="58">
        <v>411610</v>
      </c>
    </row>
    <row r="90" spans="1:6" ht="25.5" x14ac:dyDescent="0.2">
      <c r="A90" s="59"/>
      <c r="B90" s="43" t="s">
        <v>448</v>
      </c>
      <c r="C90" s="55">
        <f t="shared" si="2"/>
        <v>320800070</v>
      </c>
      <c r="D90" s="55">
        <v>319266220</v>
      </c>
      <c r="E90" s="55">
        <v>1533850</v>
      </c>
      <c r="F90" s="55">
        <v>487350</v>
      </c>
    </row>
    <row r="91" spans="1:6" x14ac:dyDescent="0.2">
      <c r="A91" s="54">
        <v>40000000</v>
      </c>
      <c r="B91" s="40" t="s">
        <v>449</v>
      </c>
      <c r="C91" s="55">
        <f t="shared" si="2"/>
        <v>144799570</v>
      </c>
      <c r="D91" s="56">
        <v>140663270</v>
      </c>
      <c r="E91" s="56">
        <v>4136300</v>
      </c>
      <c r="F91" s="56">
        <v>65000</v>
      </c>
    </row>
    <row r="92" spans="1:6" x14ac:dyDescent="0.2">
      <c r="A92" s="54">
        <v>41000000</v>
      </c>
      <c r="B92" s="40" t="s">
        <v>450</v>
      </c>
      <c r="C92" s="55">
        <f t="shared" si="2"/>
        <v>144799570</v>
      </c>
      <c r="D92" s="56">
        <v>140663270</v>
      </c>
      <c r="E92" s="56">
        <v>4136300</v>
      </c>
      <c r="F92" s="56">
        <v>65000</v>
      </c>
    </row>
    <row r="93" spans="1:6" ht="25.5" x14ac:dyDescent="0.2">
      <c r="A93" s="54">
        <v>41020000</v>
      </c>
      <c r="B93" s="40" t="s">
        <v>451</v>
      </c>
      <c r="C93" s="55">
        <f t="shared" si="2"/>
        <v>18554500</v>
      </c>
      <c r="D93" s="56">
        <v>18554500</v>
      </c>
      <c r="E93" s="56">
        <v>0</v>
      </c>
      <c r="F93" s="56">
        <v>0</v>
      </c>
    </row>
    <row r="94" spans="1:6" x14ac:dyDescent="0.2">
      <c r="A94" s="41">
        <v>41020100</v>
      </c>
      <c r="B94" s="42" t="s">
        <v>452</v>
      </c>
      <c r="C94" s="57">
        <f t="shared" si="2"/>
        <v>18554500</v>
      </c>
      <c r="D94" s="58">
        <v>18554500</v>
      </c>
      <c r="E94" s="58">
        <v>0</v>
      </c>
      <c r="F94" s="58">
        <v>0</v>
      </c>
    </row>
    <row r="95" spans="1:6" ht="25.5" x14ac:dyDescent="0.2">
      <c r="A95" s="54">
        <v>41030000</v>
      </c>
      <c r="B95" s="40" t="s">
        <v>453</v>
      </c>
      <c r="C95" s="55">
        <f t="shared" si="2"/>
        <v>121779400</v>
      </c>
      <c r="D95" s="56">
        <v>117708100</v>
      </c>
      <c r="E95" s="56">
        <v>4071300</v>
      </c>
      <c r="F95" s="56">
        <v>0</v>
      </c>
    </row>
    <row r="96" spans="1:6" ht="38.25" x14ac:dyDescent="0.2">
      <c r="A96" s="41">
        <v>41031100</v>
      </c>
      <c r="B96" s="42" t="s">
        <v>454</v>
      </c>
      <c r="C96" s="57">
        <f t="shared" si="2"/>
        <v>8188300</v>
      </c>
      <c r="D96" s="58">
        <v>8188300</v>
      </c>
      <c r="E96" s="58">
        <v>0</v>
      </c>
      <c r="F96" s="58">
        <v>0</v>
      </c>
    </row>
    <row r="97" spans="1:6" ht="25.5" x14ac:dyDescent="0.2">
      <c r="A97" s="41">
        <v>41033900</v>
      </c>
      <c r="B97" s="42" t="s">
        <v>455</v>
      </c>
      <c r="C97" s="57">
        <f t="shared" si="2"/>
        <v>99478800</v>
      </c>
      <c r="D97" s="58">
        <v>96708400</v>
      </c>
      <c r="E97" s="58">
        <v>2770400</v>
      </c>
      <c r="F97" s="58">
        <v>0</v>
      </c>
    </row>
    <row r="98" spans="1:6" ht="38.25" x14ac:dyDescent="0.2">
      <c r="A98" s="41">
        <v>41035400</v>
      </c>
      <c r="B98" s="42" t="s">
        <v>456</v>
      </c>
      <c r="C98" s="57">
        <f t="shared" si="2"/>
        <v>382300</v>
      </c>
      <c r="D98" s="58">
        <v>218500</v>
      </c>
      <c r="E98" s="58">
        <v>163800</v>
      </c>
      <c r="F98" s="58">
        <v>0</v>
      </c>
    </row>
    <row r="99" spans="1:6" ht="63.75" x14ac:dyDescent="0.2">
      <c r="A99" s="41">
        <v>41036000</v>
      </c>
      <c r="B99" s="42" t="s">
        <v>457</v>
      </c>
      <c r="C99" s="57">
        <f t="shared" si="2"/>
        <v>1690600</v>
      </c>
      <c r="D99" s="58">
        <v>1690600</v>
      </c>
      <c r="E99" s="58">
        <v>0</v>
      </c>
      <c r="F99" s="58">
        <v>0</v>
      </c>
    </row>
    <row r="100" spans="1:6" ht="51" x14ac:dyDescent="0.2">
      <c r="A100" s="41">
        <v>41036300</v>
      </c>
      <c r="B100" s="42" t="s">
        <v>458</v>
      </c>
      <c r="C100" s="57">
        <f t="shared" si="2"/>
        <v>10902300</v>
      </c>
      <c r="D100" s="58">
        <v>10902300</v>
      </c>
      <c r="E100" s="58">
        <v>0</v>
      </c>
      <c r="F100" s="58">
        <v>0</v>
      </c>
    </row>
    <row r="101" spans="1:6" ht="63.75" x14ac:dyDescent="0.2">
      <c r="A101" s="41">
        <v>41037400</v>
      </c>
      <c r="B101" s="42" t="s">
        <v>459</v>
      </c>
      <c r="C101" s="57">
        <f t="shared" si="2"/>
        <v>1137100</v>
      </c>
      <c r="D101" s="58">
        <v>0</v>
      </c>
      <c r="E101" s="58">
        <v>1137100</v>
      </c>
      <c r="F101" s="58">
        <v>0</v>
      </c>
    </row>
    <row r="102" spans="1:6" ht="25.5" x14ac:dyDescent="0.2">
      <c r="A102" s="54">
        <v>41050000</v>
      </c>
      <c r="B102" s="40" t="s">
        <v>460</v>
      </c>
      <c r="C102" s="55">
        <f t="shared" si="2"/>
        <v>4465670</v>
      </c>
      <c r="D102" s="56">
        <v>4400670</v>
      </c>
      <c r="E102" s="56">
        <v>65000</v>
      </c>
      <c r="F102" s="56">
        <v>65000</v>
      </c>
    </row>
    <row r="103" spans="1:6" ht="38.25" x14ac:dyDescent="0.2">
      <c r="A103" s="41">
        <v>41051000</v>
      </c>
      <c r="B103" s="42" t="s">
        <v>461</v>
      </c>
      <c r="C103" s="57">
        <f t="shared" si="2"/>
        <v>1062839</v>
      </c>
      <c r="D103" s="58">
        <v>1062839</v>
      </c>
      <c r="E103" s="58">
        <v>0</v>
      </c>
      <c r="F103" s="58">
        <v>0</v>
      </c>
    </row>
    <row r="104" spans="1:6" x14ac:dyDescent="0.2">
      <c r="A104" s="41">
        <v>41053900</v>
      </c>
      <c r="B104" s="42" t="s">
        <v>3</v>
      </c>
      <c r="C104" s="57">
        <f t="shared" si="2"/>
        <v>3194341</v>
      </c>
      <c r="D104" s="58">
        <v>3129341</v>
      </c>
      <c r="E104" s="58">
        <v>65000</v>
      </c>
      <c r="F104" s="58">
        <v>65000</v>
      </c>
    </row>
    <row r="105" spans="1:6" ht="63.75" x14ac:dyDescent="0.2">
      <c r="A105" s="41">
        <v>41057700</v>
      </c>
      <c r="B105" s="42" t="s">
        <v>462</v>
      </c>
      <c r="C105" s="57">
        <f t="shared" si="2"/>
        <v>70272</v>
      </c>
      <c r="D105" s="58">
        <v>70272</v>
      </c>
      <c r="E105" s="58">
        <v>0</v>
      </c>
      <c r="F105" s="58">
        <v>0</v>
      </c>
    </row>
    <row r="106" spans="1:6" ht="89.25" x14ac:dyDescent="0.2">
      <c r="A106" s="41">
        <v>41059300</v>
      </c>
      <c r="B106" s="42" t="s">
        <v>463</v>
      </c>
      <c r="C106" s="57">
        <f t="shared" si="2"/>
        <v>138218</v>
      </c>
      <c r="D106" s="58">
        <v>138218</v>
      </c>
      <c r="E106" s="58">
        <v>0</v>
      </c>
      <c r="F106" s="58">
        <v>0</v>
      </c>
    </row>
    <row r="107" spans="1:6" x14ac:dyDescent="0.2">
      <c r="A107" s="60" t="s">
        <v>4</v>
      </c>
      <c r="B107" s="43" t="s">
        <v>464</v>
      </c>
      <c r="C107" s="55">
        <f t="shared" si="2"/>
        <v>465599640</v>
      </c>
      <c r="D107" s="55">
        <v>459929490</v>
      </c>
      <c r="E107" s="55">
        <v>5670150</v>
      </c>
      <c r="F107" s="55">
        <v>552350</v>
      </c>
    </row>
    <row r="110" spans="1:6" x14ac:dyDescent="0.2">
      <c r="B110" s="53" t="s">
        <v>465</v>
      </c>
      <c r="E110" s="53" t="s">
        <v>466</v>
      </c>
    </row>
  </sheetData>
  <mergeCells count="9">
    <mergeCell ref="D2:G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4"/>
  <sheetViews>
    <sheetView view="pageBreakPreview" topLeftCell="A109" zoomScaleNormal="100" zoomScaleSheetLayoutView="100" workbookViewId="0">
      <selection activeCell="F41" sqref="F41"/>
    </sheetView>
  </sheetViews>
  <sheetFormatPr defaultRowHeight="55.5" customHeight="1" x14ac:dyDescent="0.2"/>
  <cols>
    <col min="1" max="3" width="12" style="30" customWidth="1"/>
    <col min="4" max="4" width="40.7109375" style="30" customWidth="1"/>
    <col min="5" max="5" width="16.28515625" style="30" customWidth="1"/>
    <col min="6" max="6" width="15.28515625" style="30" customWidth="1"/>
    <col min="7" max="7" width="16.28515625" style="30" customWidth="1"/>
    <col min="8" max="8" width="14.5703125" style="30" customWidth="1"/>
    <col min="9" max="14" width="13.7109375" style="30" customWidth="1"/>
    <col min="15" max="15" width="13.85546875" style="30" customWidth="1"/>
    <col min="16" max="16" width="17" style="30" customWidth="1"/>
    <col min="17" max="20" width="9.140625" style="30"/>
    <col min="21" max="21" width="12.42578125" style="30" bestFit="1" customWidth="1"/>
    <col min="22" max="16384" width="9.140625" style="30"/>
  </cols>
  <sheetData>
    <row r="1" spans="1:16" ht="33" customHeight="1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 t="s">
        <v>9</v>
      </c>
      <c r="N1" s="61"/>
      <c r="O1" s="61"/>
      <c r="P1" s="61"/>
    </row>
    <row r="2" spans="1:16" ht="84.7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125" t="s">
        <v>482</v>
      </c>
      <c r="N2" s="125"/>
      <c r="O2" s="125"/>
      <c r="P2" s="61"/>
    </row>
    <row r="3" spans="1:16" ht="55.5" hidden="1" customHeight="1" x14ac:dyDescent="0.2">
      <c r="M3" s="47"/>
      <c r="N3" s="47"/>
      <c r="O3" s="47"/>
      <c r="P3" s="47"/>
    </row>
    <row r="4" spans="1:16" ht="18.75" customHeight="1" x14ac:dyDescent="0.2">
      <c r="A4" s="131" t="s">
        <v>10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ht="18.75" customHeight="1" x14ac:dyDescent="0.2">
      <c r="A5" s="131" t="s">
        <v>11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</row>
    <row r="6" spans="1:16" ht="23.25" customHeight="1" x14ac:dyDescent="0.2">
      <c r="A6" s="82" t="s">
        <v>0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ht="26.25" customHeight="1" x14ac:dyDescent="0.2">
      <c r="A7" s="81" t="s">
        <v>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3" t="s">
        <v>12</v>
      </c>
    </row>
    <row r="8" spans="1:16" ht="55.5" customHeight="1" x14ac:dyDescent="0.2">
      <c r="A8" s="132" t="s">
        <v>13</v>
      </c>
      <c r="B8" s="132" t="s">
        <v>14</v>
      </c>
      <c r="C8" s="132" t="s">
        <v>15</v>
      </c>
      <c r="D8" s="128" t="s">
        <v>16</v>
      </c>
      <c r="E8" s="128" t="s">
        <v>17</v>
      </c>
      <c r="F8" s="128"/>
      <c r="G8" s="128"/>
      <c r="H8" s="128"/>
      <c r="I8" s="128"/>
      <c r="J8" s="128" t="s">
        <v>18</v>
      </c>
      <c r="K8" s="128"/>
      <c r="L8" s="128"/>
      <c r="M8" s="128"/>
      <c r="N8" s="128"/>
      <c r="O8" s="128"/>
      <c r="P8" s="129" t="s">
        <v>19</v>
      </c>
    </row>
    <row r="9" spans="1:16" ht="55.5" customHeight="1" x14ac:dyDescent="0.2">
      <c r="A9" s="128"/>
      <c r="B9" s="128"/>
      <c r="C9" s="128"/>
      <c r="D9" s="128"/>
      <c r="E9" s="129" t="s">
        <v>20</v>
      </c>
      <c r="F9" s="128" t="s">
        <v>21</v>
      </c>
      <c r="G9" s="128" t="s">
        <v>22</v>
      </c>
      <c r="H9" s="128"/>
      <c r="I9" s="128" t="s">
        <v>23</v>
      </c>
      <c r="J9" s="129" t="s">
        <v>20</v>
      </c>
      <c r="K9" s="128" t="s">
        <v>24</v>
      </c>
      <c r="L9" s="128" t="s">
        <v>21</v>
      </c>
      <c r="M9" s="128" t="s">
        <v>22</v>
      </c>
      <c r="N9" s="128"/>
      <c r="O9" s="128" t="s">
        <v>23</v>
      </c>
      <c r="P9" s="128"/>
    </row>
    <row r="10" spans="1:16" ht="55.5" customHeight="1" x14ac:dyDescent="0.2">
      <c r="A10" s="128"/>
      <c r="B10" s="128"/>
      <c r="C10" s="128"/>
      <c r="D10" s="128"/>
      <c r="E10" s="128"/>
      <c r="F10" s="128"/>
      <c r="G10" s="128" t="s">
        <v>25</v>
      </c>
      <c r="H10" s="128" t="s">
        <v>26</v>
      </c>
      <c r="I10" s="128"/>
      <c r="J10" s="128"/>
      <c r="K10" s="128"/>
      <c r="L10" s="128"/>
      <c r="M10" s="128" t="s">
        <v>25</v>
      </c>
      <c r="N10" s="128" t="s">
        <v>26</v>
      </c>
      <c r="O10" s="128"/>
      <c r="P10" s="128"/>
    </row>
    <row r="11" spans="1:16" ht="55.5" customHeight="1" x14ac:dyDescent="0.2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</row>
    <row r="12" spans="1:16" ht="26.25" customHeight="1" x14ac:dyDescent="0.2">
      <c r="A12" s="65">
        <v>1</v>
      </c>
      <c r="B12" s="65">
        <v>2</v>
      </c>
      <c r="C12" s="65">
        <v>3</v>
      </c>
      <c r="D12" s="65">
        <v>4</v>
      </c>
      <c r="E12" s="66">
        <v>5</v>
      </c>
      <c r="F12" s="65">
        <v>6</v>
      </c>
      <c r="G12" s="65">
        <v>7</v>
      </c>
      <c r="H12" s="65">
        <v>8</v>
      </c>
      <c r="I12" s="65">
        <v>9</v>
      </c>
      <c r="J12" s="66">
        <v>10</v>
      </c>
      <c r="K12" s="65">
        <v>11</v>
      </c>
      <c r="L12" s="65">
        <v>12</v>
      </c>
      <c r="M12" s="65">
        <v>13</v>
      </c>
      <c r="N12" s="65">
        <v>14</v>
      </c>
      <c r="O12" s="65">
        <v>15</v>
      </c>
      <c r="P12" s="66">
        <v>16</v>
      </c>
    </row>
    <row r="13" spans="1:16" ht="55.5" customHeight="1" x14ac:dyDescent="0.2">
      <c r="A13" s="67" t="s">
        <v>27</v>
      </c>
      <c r="B13" s="68"/>
      <c r="C13" s="69"/>
      <c r="D13" s="70" t="s">
        <v>28</v>
      </c>
      <c r="E13" s="71">
        <v>71815849</v>
      </c>
      <c r="F13" s="72">
        <v>70385849</v>
      </c>
      <c r="G13" s="72">
        <v>33199107</v>
      </c>
      <c r="H13" s="72">
        <v>3095496</v>
      </c>
      <c r="I13" s="72">
        <v>1430000</v>
      </c>
      <c r="J13" s="71">
        <v>3888070</v>
      </c>
      <c r="K13" s="72">
        <v>3888070</v>
      </c>
      <c r="L13" s="72">
        <v>0</v>
      </c>
      <c r="M13" s="72">
        <v>0</v>
      </c>
      <c r="N13" s="72">
        <v>0</v>
      </c>
      <c r="O13" s="72">
        <v>3888070</v>
      </c>
      <c r="P13" s="71">
        <v>75703919</v>
      </c>
    </row>
    <row r="14" spans="1:16" ht="41.25" customHeight="1" x14ac:dyDescent="0.2">
      <c r="A14" s="67" t="s">
        <v>29</v>
      </c>
      <c r="B14" s="68"/>
      <c r="C14" s="69"/>
      <c r="D14" s="70" t="s">
        <v>28</v>
      </c>
      <c r="E14" s="71">
        <v>71815849</v>
      </c>
      <c r="F14" s="72">
        <v>70385849</v>
      </c>
      <c r="G14" s="72">
        <v>33199107</v>
      </c>
      <c r="H14" s="72">
        <v>3095496</v>
      </c>
      <c r="I14" s="72">
        <v>1430000</v>
      </c>
      <c r="J14" s="71">
        <v>3888070</v>
      </c>
      <c r="K14" s="72">
        <v>3888070</v>
      </c>
      <c r="L14" s="72">
        <v>0</v>
      </c>
      <c r="M14" s="72">
        <v>0</v>
      </c>
      <c r="N14" s="72">
        <v>0</v>
      </c>
      <c r="O14" s="72">
        <v>3888070</v>
      </c>
      <c r="P14" s="71">
        <v>75703919</v>
      </c>
    </row>
    <row r="15" spans="1:16" ht="65.25" customHeight="1" x14ac:dyDescent="0.2">
      <c r="A15" s="73" t="s">
        <v>30</v>
      </c>
      <c r="B15" s="73" t="s">
        <v>31</v>
      </c>
      <c r="C15" s="74" t="s">
        <v>32</v>
      </c>
      <c r="D15" s="75" t="s">
        <v>33</v>
      </c>
      <c r="E15" s="76">
        <v>43790890</v>
      </c>
      <c r="F15" s="75">
        <v>43790890</v>
      </c>
      <c r="G15" s="75">
        <v>31583000</v>
      </c>
      <c r="H15" s="75">
        <v>3036200</v>
      </c>
      <c r="I15" s="75">
        <v>0</v>
      </c>
      <c r="J15" s="76">
        <v>187905</v>
      </c>
      <c r="K15" s="75">
        <v>187905</v>
      </c>
      <c r="L15" s="75">
        <v>0</v>
      </c>
      <c r="M15" s="75">
        <v>0</v>
      </c>
      <c r="N15" s="75">
        <v>0</v>
      </c>
      <c r="O15" s="75">
        <v>187905</v>
      </c>
      <c r="P15" s="76">
        <v>43978795</v>
      </c>
    </row>
    <row r="16" spans="1:16" ht="12.75" x14ac:dyDescent="0.2">
      <c r="A16" s="73" t="s">
        <v>34</v>
      </c>
      <c r="B16" s="73" t="s">
        <v>35</v>
      </c>
      <c r="C16" s="74" t="s">
        <v>36</v>
      </c>
      <c r="D16" s="75" t="s">
        <v>37</v>
      </c>
      <c r="E16" s="76">
        <v>1413117</v>
      </c>
      <c r="F16" s="75">
        <v>1413117</v>
      </c>
      <c r="G16" s="75">
        <v>284800</v>
      </c>
      <c r="H16" s="75">
        <v>14800</v>
      </c>
      <c r="I16" s="75">
        <v>0</v>
      </c>
      <c r="J16" s="76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6">
        <v>1413117</v>
      </c>
    </row>
    <row r="17" spans="1:21" ht="25.5" x14ac:dyDescent="0.2">
      <c r="A17" s="73" t="s">
        <v>38</v>
      </c>
      <c r="B17" s="73" t="s">
        <v>39</v>
      </c>
      <c r="C17" s="74" t="s">
        <v>40</v>
      </c>
      <c r="D17" s="75" t="s">
        <v>41</v>
      </c>
      <c r="E17" s="76">
        <v>12947930</v>
      </c>
      <c r="F17" s="75">
        <v>12947930</v>
      </c>
      <c r="G17" s="75">
        <v>0</v>
      </c>
      <c r="H17" s="75">
        <v>0</v>
      </c>
      <c r="I17" s="75">
        <v>0</v>
      </c>
      <c r="J17" s="76">
        <v>541400</v>
      </c>
      <c r="K17" s="75">
        <v>541400</v>
      </c>
      <c r="L17" s="75">
        <v>0</v>
      </c>
      <c r="M17" s="75">
        <v>0</v>
      </c>
      <c r="N17" s="75">
        <v>0</v>
      </c>
      <c r="O17" s="75">
        <v>541400</v>
      </c>
      <c r="P17" s="76">
        <v>13489330</v>
      </c>
      <c r="U17" s="2"/>
    </row>
    <row r="18" spans="1:21" ht="38.25" x14ac:dyDescent="0.2">
      <c r="A18" s="73" t="s">
        <v>42</v>
      </c>
      <c r="B18" s="73" t="s">
        <v>43</v>
      </c>
      <c r="C18" s="74" t="s">
        <v>44</v>
      </c>
      <c r="D18" s="75" t="s">
        <v>45</v>
      </c>
      <c r="E18" s="76">
        <v>9846421</v>
      </c>
      <c r="F18" s="75">
        <v>9846421</v>
      </c>
      <c r="G18" s="75">
        <v>0</v>
      </c>
      <c r="H18" s="75">
        <v>0</v>
      </c>
      <c r="I18" s="75">
        <v>0</v>
      </c>
      <c r="J18" s="76">
        <v>50000</v>
      </c>
      <c r="K18" s="75">
        <v>50000</v>
      </c>
      <c r="L18" s="75">
        <v>0</v>
      </c>
      <c r="M18" s="75">
        <v>0</v>
      </c>
      <c r="N18" s="75">
        <v>0</v>
      </c>
      <c r="O18" s="75">
        <v>50000</v>
      </c>
      <c r="P18" s="76">
        <v>9896421</v>
      </c>
    </row>
    <row r="19" spans="1:21" ht="12.75" x14ac:dyDescent="0.2">
      <c r="A19" s="73" t="s">
        <v>46</v>
      </c>
      <c r="B19" s="73" t="s">
        <v>47</v>
      </c>
      <c r="C19" s="74" t="s">
        <v>48</v>
      </c>
      <c r="D19" s="75" t="s">
        <v>49</v>
      </c>
      <c r="E19" s="76">
        <v>0</v>
      </c>
      <c r="F19" s="75">
        <v>0</v>
      </c>
      <c r="G19" s="75">
        <v>0</v>
      </c>
      <c r="H19" s="75">
        <v>0</v>
      </c>
      <c r="I19" s="75">
        <v>0</v>
      </c>
      <c r="J19" s="76">
        <v>1719406</v>
      </c>
      <c r="K19" s="75">
        <v>1719406</v>
      </c>
      <c r="L19" s="75">
        <v>0</v>
      </c>
      <c r="M19" s="75">
        <v>0</v>
      </c>
      <c r="N19" s="75">
        <v>0</v>
      </c>
      <c r="O19" s="75">
        <v>1719406</v>
      </c>
      <c r="P19" s="76">
        <v>1719406</v>
      </c>
    </row>
    <row r="20" spans="1:21" ht="12.75" x14ac:dyDescent="0.2">
      <c r="A20" s="73" t="s">
        <v>50</v>
      </c>
      <c r="B20" s="73" t="s">
        <v>51</v>
      </c>
      <c r="C20" s="74" t="s">
        <v>52</v>
      </c>
      <c r="D20" s="75" t="s">
        <v>53</v>
      </c>
      <c r="E20" s="76">
        <v>1480000</v>
      </c>
      <c r="F20" s="75">
        <v>50000</v>
      </c>
      <c r="G20" s="75">
        <v>0</v>
      </c>
      <c r="H20" s="75">
        <v>0</v>
      </c>
      <c r="I20" s="75">
        <v>1430000</v>
      </c>
      <c r="J20" s="76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6">
        <v>1480000</v>
      </c>
    </row>
    <row r="21" spans="1:21" ht="25.5" x14ac:dyDescent="0.2">
      <c r="A21" s="73" t="s">
        <v>54</v>
      </c>
      <c r="B21" s="73" t="s">
        <v>55</v>
      </c>
      <c r="C21" s="74" t="s">
        <v>56</v>
      </c>
      <c r="D21" s="75" t="s">
        <v>57</v>
      </c>
      <c r="E21" s="76">
        <v>89300</v>
      </c>
      <c r="F21" s="75">
        <v>89300</v>
      </c>
      <c r="G21" s="75">
        <v>0</v>
      </c>
      <c r="H21" s="75">
        <v>0</v>
      </c>
      <c r="I21" s="75">
        <v>0</v>
      </c>
      <c r="J21" s="76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6">
        <v>89300</v>
      </c>
    </row>
    <row r="22" spans="1:21" ht="38.25" x14ac:dyDescent="0.2">
      <c r="A22" s="73" t="s">
        <v>58</v>
      </c>
      <c r="B22" s="73" t="s">
        <v>59</v>
      </c>
      <c r="C22" s="74" t="s">
        <v>60</v>
      </c>
      <c r="D22" s="75" t="s">
        <v>61</v>
      </c>
      <c r="E22" s="76">
        <v>400000</v>
      </c>
      <c r="F22" s="75">
        <v>400000</v>
      </c>
      <c r="G22" s="75">
        <v>0</v>
      </c>
      <c r="H22" s="75">
        <v>0</v>
      </c>
      <c r="I22" s="75">
        <v>0</v>
      </c>
      <c r="J22" s="76">
        <v>1389359</v>
      </c>
      <c r="K22" s="75">
        <v>1389359</v>
      </c>
      <c r="L22" s="75">
        <v>0</v>
      </c>
      <c r="M22" s="75">
        <v>0</v>
      </c>
      <c r="N22" s="75">
        <v>0</v>
      </c>
      <c r="O22" s="75">
        <v>1389359</v>
      </c>
      <c r="P22" s="76">
        <v>1789359</v>
      </c>
    </row>
    <row r="23" spans="1:21" ht="12.75" x14ac:dyDescent="0.2">
      <c r="A23" s="73" t="s">
        <v>62</v>
      </c>
      <c r="B23" s="73" t="s">
        <v>63</v>
      </c>
      <c r="C23" s="74" t="s">
        <v>60</v>
      </c>
      <c r="D23" s="75" t="s">
        <v>64</v>
      </c>
      <c r="E23" s="76">
        <v>1733991</v>
      </c>
      <c r="F23" s="75">
        <v>1733991</v>
      </c>
      <c r="G23" s="75">
        <v>1331307</v>
      </c>
      <c r="H23" s="75">
        <v>44496</v>
      </c>
      <c r="I23" s="75">
        <v>0</v>
      </c>
      <c r="J23" s="76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6">
        <v>1733991</v>
      </c>
    </row>
    <row r="24" spans="1:21" ht="12.75" x14ac:dyDescent="0.2">
      <c r="A24" s="73" t="s">
        <v>65</v>
      </c>
      <c r="B24" s="73" t="s">
        <v>66</v>
      </c>
      <c r="C24" s="74" t="s">
        <v>67</v>
      </c>
      <c r="D24" s="75" t="s">
        <v>68</v>
      </c>
      <c r="E24" s="76">
        <v>114200</v>
      </c>
      <c r="F24" s="75">
        <v>114200</v>
      </c>
      <c r="G24" s="75">
        <v>0</v>
      </c>
      <c r="H24" s="75">
        <v>0</v>
      </c>
      <c r="I24" s="75">
        <v>0</v>
      </c>
      <c r="J24" s="76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6">
        <v>114200</v>
      </c>
    </row>
    <row r="25" spans="1:21" ht="25.5" x14ac:dyDescent="0.2">
      <c r="A25" s="73" t="s">
        <v>469</v>
      </c>
      <c r="B25" s="73" t="s">
        <v>470</v>
      </c>
      <c r="C25" s="74" t="s">
        <v>471</v>
      </c>
      <c r="D25" s="75" t="s">
        <v>472</v>
      </c>
      <c r="E25" s="76">
        <v>0</v>
      </c>
      <c r="F25" s="75">
        <v>0</v>
      </c>
      <c r="G25" s="75">
        <v>0</v>
      </c>
      <c r="H25" s="75">
        <v>0</v>
      </c>
      <c r="I25" s="75">
        <v>0</v>
      </c>
      <c r="J25" s="76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6">
        <v>0</v>
      </c>
    </row>
    <row r="26" spans="1:21" ht="25.5" x14ac:dyDescent="0.2">
      <c r="A26" s="67" t="s">
        <v>69</v>
      </c>
      <c r="B26" s="68"/>
      <c r="C26" s="69"/>
      <c r="D26" s="70" t="s">
        <v>70</v>
      </c>
      <c r="E26" s="71">
        <v>312870210.5</v>
      </c>
      <c r="F26" s="72">
        <v>312870210.5</v>
      </c>
      <c r="G26" s="72">
        <v>178845175.18000001</v>
      </c>
      <c r="H26" s="72">
        <v>38346621</v>
      </c>
      <c r="I26" s="72">
        <v>0</v>
      </c>
      <c r="J26" s="71">
        <v>30557964.5</v>
      </c>
      <c r="K26" s="72">
        <v>8852346.5</v>
      </c>
      <c r="L26" s="72">
        <v>8568800</v>
      </c>
      <c r="M26" s="72">
        <v>134265</v>
      </c>
      <c r="N26" s="72">
        <v>720900</v>
      </c>
      <c r="O26" s="72">
        <v>21989164.5</v>
      </c>
      <c r="P26" s="71">
        <v>343428175</v>
      </c>
    </row>
    <row r="27" spans="1:21" ht="25.5" x14ac:dyDescent="0.2">
      <c r="A27" s="67" t="s">
        <v>71</v>
      </c>
      <c r="B27" s="68"/>
      <c r="C27" s="69"/>
      <c r="D27" s="70" t="s">
        <v>70</v>
      </c>
      <c r="E27" s="71">
        <v>312870210.5</v>
      </c>
      <c r="F27" s="72">
        <v>312870210.5</v>
      </c>
      <c r="G27" s="72">
        <v>178845175.18000001</v>
      </c>
      <c r="H27" s="72">
        <v>38346621</v>
      </c>
      <c r="I27" s="72">
        <v>0</v>
      </c>
      <c r="J27" s="71">
        <v>30557964.5</v>
      </c>
      <c r="K27" s="72">
        <v>8852346.5</v>
      </c>
      <c r="L27" s="72">
        <v>8568800</v>
      </c>
      <c r="M27" s="72">
        <v>134265</v>
      </c>
      <c r="N27" s="72">
        <v>720900</v>
      </c>
      <c r="O27" s="72">
        <v>21989164.5</v>
      </c>
      <c r="P27" s="71">
        <v>343428175</v>
      </c>
    </row>
    <row r="28" spans="1:21" ht="38.25" x14ac:dyDescent="0.2">
      <c r="A28" s="73" t="s">
        <v>72</v>
      </c>
      <c r="B28" s="73" t="s">
        <v>73</v>
      </c>
      <c r="C28" s="74" t="s">
        <v>32</v>
      </c>
      <c r="D28" s="75" t="s">
        <v>74</v>
      </c>
      <c r="E28" s="76">
        <v>7621075</v>
      </c>
      <c r="F28" s="75">
        <v>7621075</v>
      </c>
      <c r="G28" s="75">
        <v>5738290</v>
      </c>
      <c r="H28" s="75">
        <v>246955</v>
      </c>
      <c r="I28" s="75">
        <v>0</v>
      </c>
      <c r="J28" s="76">
        <v>231900</v>
      </c>
      <c r="K28" s="75">
        <v>231900</v>
      </c>
      <c r="L28" s="75">
        <v>0</v>
      </c>
      <c r="M28" s="75">
        <v>0</v>
      </c>
      <c r="N28" s="75">
        <v>0</v>
      </c>
      <c r="O28" s="75">
        <v>231900</v>
      </c>
      <c r="P28" s="76">
        <v>7852975</v>
      </c>
    </row>
    <row r="29" spans="1:21" ht="12.75" x14ac:dyDescent="0.2">
      <c r="A29" s="73" t="s">
        <v>75</v>
      </c>
      <c r="B29" s="73" t="s">
        <v>76</v>
      </c>
      <c r="C29" s="74" t="s">
        <v>77</v>
      </c>
      <c r="D29" s="75" t="s">
        <v>78</v>
      </c>
      <c r="E29" s="76">
        <v>48741277.049999997</v>
      </c>
      <c r="F29" s="75">
        <v>48741277.049999997</v>
      </c>
      <c r="G29" s="75">
        <v>27219715.359999999</v>
      </c>
      <c r="H29" s="75">
        <v>6246277</v>
      </c>
      <c r="I29" s="75">
        <v>0</v>
      </c>
      <c r="J29" s="76">
        <v>601562</v>
      </c>
      <c r="K29" s="75">
        <v>601562</v>
      </c>
      <c r="L29" s="75">
        <v>0</v>
      </c>
      <c r="M29" s="75">
        <v>0</v>
      </c>
      <c r="N29" s="75">
        <v>0</v>
      </c>
      <c r="O29" s="75">
        <v>601562</v>
      </c>
      <c r="P29" s="76">
        <v>49342839.049999997</v>
      </c>
    </row>
    <row r="30" spans="1:21" ht="38.25" x14ac:dyDescent="0.2">
      <c r="A30" s="73" t="s">
        <v>79</v>
      </c>
      <c r="B30" s="73" t="s">
        <v>80</v>
      </c>
      <c r="C30" s="74" t="s">
        <v>81</v>
      </c>
      <c r="D30" s="75" t="s">
        <v>82</v>
      </c>
      <c r="E30" s="76">
        <v>79306089.949999988</v>
      </c>
      <c r="F30" s="75">
        <v>79306089.949999988</v>
      </c>
      <c r="G30" s="75">
        <v>30648083.82</v>
      </c>
      <c r="H30" s="75">
        <v>16930998</v>
      </c>
      <c r="I30" s="75">
        <v>0</v>
      </c>
      <c r="J30" s="76">
        <v>1091884</v>
      </c>
      <c r="K30" s="75">
        <v>1091884</v>
      </c>
      <c r="L30" s="75">
        <v>0</v>
      </c>
      <c r="M30" s="75">
        <v>0</v>
      </c>
      <c r="N30" s="75">
        <v>0</v>
      </c>
      <c r="O30" s="75">
        <v>1091884</v>
      </c>
      <c r="P30" s="76">
        <v>80397973.949999988</v>
      </c>
    </row>
    <row r="31" spans="1:21" ht="38.25" x14ac:dyDescent="0.2">
      <c r="A31" s="73" t="s">
        <v>83</v>
      </c>
      <c r="B31" s="73" t="s">
        <v>84</v>
      </c>
      <c r="C31" s="74" t="s">
        <v>81</v>
      </c>
      <c r="D31" s="75" t="s">
        <v>85</v>
      </c>
      <c r="E31" s="76">
        <v>96708400</v>
      </c>
      <c r="F31" s="75">
        <v>96708400</v>
      </c>
      <c r="G31" s="75">
        <v>79269184</v>
      </c>
      <c r="H31" s="75">
        <v>0</v>
      </c>
      <c r="I31" s="75">
        <v>0</v>
      </c>
      <c r="J31" s="76">
        <v>0</v>
      </c>
      <c r="K31" s="75">
        <v>0</v>
      </c>
      <c r="L31" s="75">
        <v>0</v>
      </c>
      <c r="M31" s="75">
        <v>0</v>
      </c>
      <c r="N31" s="75">
        <v>0</v>
      </c>
      <c r="O31" s="75">
        <v>0</v>
      </c>
      <c r="P31" s="76">
        <v>96708400</v>
      </c>
    </row>
    <row r="32" spans="1:21" ht="55.5" customHeight="1" x14ac:dyDescent="0.2">
      <c r="A32" s="73" t="s">
        <v>86</v>
      </c>
      <c r="B32" s="73" t="s">
        <v>87</v>
      </c>
      <c r="C32" s="74" t="s">
        <v>88</v>
      </c>
      <c r="D32" s="75" t="s">
        <v>89</v>
      </c>
      <c r="E32" s="76">
        <v>15193055</v>
      </c>
      <c r="F32" s="75">
        <v>15193055</v>
      </c>
      <c r="G32" s="75">
        <v>6659181</v>
      </c>
      <c r="H32" s="75">
        <v>5267867</v>
      </c>
      <c r="I32" s="75">
        <v>0</v>
      </c>
      <c r="J32" s="76">
        <v>11000</v>
      </c>
      <c r="K32" s="75">
        <v>11000</v>
      </c>
      <c r="L32" s="75">
        <v>0</v>
      </c>
      <c r="M32" s="75">
        <v>0</v>
      </c>
      <c r="N32" s="75">
        <v>0</v>
      </c>
      <c r="O32" s="75">
        <v>11000</v>
      </c>
      <c r="P32" s="76">
        <v>15204055</v>
      </c>
    </row>
    <row r="33" spans="1:16" ht="55.5" customHeight="1" x14ac:dyDescent="0.2">
      <c r="A33" s="73" t="s">
        <v>90</v>
      </c>
      <c r="B33" s="73" t="s">
        <v>91</v>
      </c>
      <c r="C33" s="74" t="s">
        <v>88</v>
      </c>
      <c r="D33" s="75" t="s">
        <v>92</v>
      </c>
      <c r="E33" s="76">
        <v>7799141</v>
      </c>
      <c r="F33" s="75">
        <v>7799141</v>
      </c>
      <c r="G33" s="75">
        <v>4814307</v>
      </c>
      <c r="H33" s="75">
        <v>896276</v>
      </c>
      <c r="I33" s="75">
        <v>0</v>
      </c>
      <c r="J33" s="76">
        <v>720900</v>
      </c>
      <c r="K33" s="75">
        <v>0</v>
      </c>
      <c r="L33" s="75">
        <v>720900</v>
      </c>
      <c r="M33" s="75">
        <v>0</v>
      </c>
      <c r="N33" s="75">
        <v>720900</v>
      </c>
      <c r="O33" s="75">
        <v>0</v>
      </c>
      <c r="P33" s="76">
        <v>8520041</v>
      </c>
    </row>
    <row r="34" spans="1:16" ht="55.5" customHeight="1" x14ac:dyDescent="0.2">
      <c r="A34" s="73" t="s">
        <v>93</v>
      </c>
      <c r="B34" s="73" t="s">
        <v>94</v>
      </c>
      <c r="C34" s="74" t="s">
        <v>95</v>
      </c>
      <c r="D34" s="75" t="s">
        <v>96</v>
      </c>
      <c r="E34" s="76">
        <v>27370</v>
      </c>
      <c r="F34" s="75">
        <v>27370</v>
      </c>
      <c r="G34" s="75">
        <v>0</v>
      </c>
      <c r="H34" s="75">
        <v>0</v>
      </c>
      <c r="I34" s="75">
        <v>0</v>
      </c>
      <c r="J34" s="76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6">
        <v>27370</v>
      </c>
    </row>
    <row r="35" spans="1:16" ht="55.5" customHeight="1" x14ac:dyDescent="0.2">
      <c r="A35" s="73" t="s">
        <v>97</v>
      </c>
      <c r="B35" s="73" t="s">
        <v>98</v>
      </c>
      <c r="C35" s="74" t="s">
        <v>95</v>
      </c>
      <c r="D35" s="75" t="s">
        <v>99</v>
      </c>
      <c r="E35" s="76">
        <v>284246</v>
      </c>
      <c r="F35" s="75">
        <v>284246</v>
      </c>
      <c r="G35" s="75">
        <v>122764</v>
      </c>
      <c r="H35" s="75">
        <v>102705</v>
      </c>
      <c r="I35" s="75">
        <v>0</v>
      </c>
      <c r="J35" s="76">
        <v>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6">
        <v>284246</v>
      </c>
    </row>
    <row r="36" spans="1:16" ht="55.5" customHeight="1" x14ac:dyDescent="0.2">
      <c r="A36" s="73" t="s">
        <v>100</v>
      </c>
      <c r="B36" s="73" t="s">
        <v>101</v>
      </c>
      <c r="C36" s="74" t="s">
        <v>95</v>
      </c>
      <c r="D36" s="75" t="s">
        <v>102</v>
      </c>
      <c r="E36" s="76">
        <v>1062839</v>
      </c>
      <c r="F36" s="75">
        <v>1062839</v>
      </c>
      <c r="G36" s="75">
        <v>871179</v>
      </c>
      <c r="H36" s="75">
        <v>0</v>
      </c>
      <c r="I36" s="75">
        <v>0</v>
      </c>
      <c r="J36" s="76">
        <v>0</v>
      </c>
      <c r="K36" s="75">
        <v>0</v>
      </c>
      <c r="L36" s="75">
        <v>0</v>
      </c>
      <c r="M36" s="75">
        <v>0</v>
      </c>
      <c r="N36" s="75">
        <v>0</v>
      </c>
      <c r="O36" s="75">
        <v>0</v>
      </c>
      <c r="P36" s="76">
        <v>1062839</v>
      </c>
    </row>
    <row r="37" spans="1:16" ht="59.25" customHeight="1" x14ac:dyDescent="0.2">
      <c r="A37" s="73" t="s">
        <v>103</v>
      </c>
      <c r="B37" s="73" t="s">
        <v>104</v>
      </c>
      <c r="C37" s="74" t="s">
        <v>95</v>
      </c>
      <c r="D37" s="75" t="s">
        <v>105</v>
      </c>
      <c r="E37" s="76">
        <v>527880</v>
      </c>
      <c r="F37" s="75">
        <v>527880</v>
      </c>
      <c r="G37" s="75">
        <v>365657</v>
      </c>
      <c r="H37" s="75">
        <v>48840</v>
      </c>
      <c r="I37" s="75">
        <v>0</v>
      </c>
      <c r="J37" s="76">
        <v>43600</v>
      </c>
      <c r="K37" s="75">
        <v>43600</v>
      </c>
      <c r="L37" s="75">
        <v>0</v>
      </c>
      <c r="M37" s="75">
        <v>0</v>
      </c>
      <c r="N37" s="75">
        <v>0</v>
      </c>
      <c r="O37" s="75">
        <v>43600</v>
      </c>
      <c r="P37" s="76">
        <v>571480</v>
      </c>
    </row>
    <row r="38" spans="1:16" ht="94.5" customHeight="1" x14ac:dyDescent="0.2">
      <c r="A38" s="73" t="s">
        <v>106</v>
      </c>
      <c r="B38" s="73" t="s">
        <v>107</v>
      </c>
      <c r="C38" s="74" t="s">
        <v>95</v>
      </c>
      <c r="D38" s="75" t="s">
        <v>108</v>
      </c>
      <c r="E38" s="76">
        <v>0</v>
      </c>
      <c r="F38" s="75">
        <v>0</v>
      </c>
      <c r="G38" s="75">
        <v>0</v>
      </c>
      <c r="H38" s="75">
        <v>0</v>
      </c>
      <c r="I38" s="75">
        <v>0</v>
      </c>
      <c r="J38" s="76">
        <v>187845</v>
      </c>
      <c r="K38" s="75">
        <v>187845</v>
      </c>
      <c r="L38" s="75">
        <v>0</v>
      </c>
      <c r="M38" s="75">
        <v>0</v>
      </c>
      <c r="N38" s="75">
        <v>0</v>
      </c>
      <c r="O38" s="75">
        <v>187845</v>
      </c>
      <c r="P38" s="76">
        <v>187845</v>
      </c>
    </row>
    <row r="39" spans="1:16" ht="95.25" customHeight="1" x14ac:dyDescent="0.2">
      <c r="A39" s="73" t="s">
        <v>109</v>
      </c>
      <c r="B39" s="73" t="s">
        <v>110</v>
      </c>
      <c r="C39" s="74" t="s">
        <v>95</v>
      </c>
      <c r="D39" s="75" t="s">
        <v>111</v>
      </c>
      <c r="E39" s="76">
        <v>31844.5</v>
      </c>
      <c r="F39" s="75">
        <v>31844.5</v>
      </c>
      <c r="G39" s="75">
        <v>0</v>
      </c>
      <c r="H39" s="75">
        <v>0</v>
      </c>
      <c r="I39" s="75">
        <v>0</v>
      </c>
      <c r="J39" s="76">
        <v>1658755.5</v>
      </c>
      <c r="K39" s="75">
        <v>1658755.5</v>
      </c>
      <c r="L39" s="75">
        <v>0</v>
      </c>
      <c r="M39" s="75">
        <v>0</v>
      </c>
      <c r="N39" s="75">
        <v>0</v>
      </c>
      <c r="O39" s="75">
        <v>1658755.5</v>
      </c>
      <c r="P39" s="76">
        <v>1690600</v>
      </c>
    </row>
    <row r="40" spans="1:16" ht="89.25" customHeight="1" x14ac:dyDescent="0.2">
      <c r="A40" s="73" t="s">
        <v>112</v>
      </c>
      <c r="B40" s="73" t="s">
        <v>113</v>
      </c>
      <c r="C40" s="74" t="s">
        <v>95</v>
      </c>
      <c r="D40" s="75" t="s">
        <v>114</v>
      </c>
      <c r="E40" s="76">
        <v>218500</v>
      </c>
      <c r="F40" s="75">
        <v>218500</v>
      </c>
      <c r="G40" s="75">
        <v>179100</v>
      </c>
      <c r="H40" s="75">
        <v>0</v>
      </c>
      <c r="I40" s="75">
        <v>0</v>
      </c>
      <c r="J40" s="76">
        <v>0</v>
      </c>
      <c r="K40" s="75">
        <v>0</v>
      </c>
      <c r="L40" s="75">
        <v>0</v>
      </c>
      <c r="M40" s="75">
        <v>0</v>
      </c>
      <c r="N40" s="75">
        <v>0</v>
      </c>
      <c r="O40" s="75">
        <v>0</v>
      </c>
      <c r="P40" s="76">
        <v>218500</v>
      </c>
    </row>
    <row r="41" spans="1:16" ht="94.5" customHeight="1" x14ac:dyDescent="0.2">
      <c r="A41" s="73" t="s">
        <v>473</v>
      </c>
      <c r="B41" s="73" t="s">
        <v>474</v>
      </c>
      <c r="C41" s="74" t="s">
        <v>95</v>
      </c>
      <c r="D41" s="75" t="s">
        <v>475</v>
      </c>
      <c r="E41" s="76">
        <v>0</v>
      </c>
      <c r="F41" s="75">
        <v>0</v>
      </c>
      <c r="G41" s="75">
        <v>0</v>
      </c>
      <c r="H41" s="75">
        <v>0</v>
      </c>
      <c r="I41" s="75">
        <v>0</v>
      </c>
      <c r="J41" s="76">
        <v>0</v>
      </c>
      <c r="K41" s="75">
        <v>0</v>
      </c>
      <c r="L41" s="75">
        <v>0</v>
      </c>
      <c r="M41" s="75">
        <v>0</v>
      </c>
      <c r="N41" s="75">
        <v>0</v>
      </c>
      <c r="O41" s="75">
        <v>0</v>
      </c>
      <c r="P41" s="76">
        <v>0</v>
      </c>
    </row>
    <row r="42" spans="1:16" ht="55.5" customHeight="1" x14ac:dyDescent="0.2">
      <c r="A42" s="73" t="s">
        <v>476</v>
      </c>
      <c r="B42" s="73" t="s">
        <v>477</v>
      </c>
      <c r="C42" s="74" t="s">
        <v>95</v>
      </c>
      <c r="D42" s="75" t="s">
        <v>478</v>
      </c>
      <c r="E42" s="76">
        <v>0</v>
      </c>
      <c r="F42" s="75">
        <v>0</v>
      </c>
      <c r="G42" s="75">
        <v>0</v>
      </c>
      <c r="H42" s="75">
        <v>0</v>
      </c>
      <c r="I42" s="75">
        <v>0</v>
      </c>
      <c r="J42" s="76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6">
        <v>0</v>
      </c>
    </row>
    <row r="43" spans="1:16" ht="93.75" customHeight="1" x14ac:dyDescent="0.2">
      <c r="A43" s="73" t="s">
        <v>115</v>
      </c>
      <c r="B43" s="73" t="s">
        <v>116</v>
      </c>
      <c r="C43" s="74" t="s">
        <v>95</v>
      </c>
      <c r="D43" s="75" t="s">
        <v>117</v>
      </c>
      <c r="E43" s="76">
        <v>0</v>
      </c>
      <c r="F43" s="75">
        <v>0</v>
      </c>
      <c r="G43" s="75">
        <v>0</v>
      </c>
      <c r="H43" s="75">
        <v>0</v>
      </c>
      <c r="I43" s="75">
        <v>0</v>
      </c>
      <c r="J43" s="76">
        <v>2770400</v>
      </c>
      <c r="K43" s="75">
        <v>0</v>
      </c>
      <c r="L43" s="75">
        <v>2770400</v>
      </c>
      <c r="M43" s="75">
        <v>0</v>
      </c>
      <c r="N43" s="75">
        <v>0</v>
      </c>
      <c r="O43" s="75">
        <v>0</v>
      </c>
      <c r="P43" s="76">
        <v>2770400</v>
      </c>
    </row>
    <row r="44" spans="1:16" ht="100.5" customHeight="1" x14ac:dyDescent="0.2">
      <c r="A44" s="73" t="s">
        <v>118</v>
      </c>
      <c r="B44" s="73" t="s">
        <v>119</v>
      </c>
      <c r="C44" s="74" t="s">
        <v>95</v>
      </c>
      <c r="D44" s="75" t="s">
        <v>120</v>
      </c>
      <c r="E44" s="76">
        <v>0</v>
      </c>
      <c r="F44" s="75">
        <v>0</v>
      </c>
      <c r="G44" s="75">
        <v>0</v>
      </c>
      <c r="H44" s="75">
        <v>0</v>
      </c>
      <c r="I44" s="75">
        <v>0</v>
      </c>
      <c r="J44" s="76">
        <v>149023</v>
      </c>
      <c r="K44" s="75">
        <v>0</v>
      </c>
      <c r="L44" s="75">
        <v>0</v>
      </c>
      <c r="M44" s="75">
        <v>0</v>
      </c>
      <c r="N44" s="75">
        <v>0</v>
      </c>
      <c r="O44" s="75">
        <v>149023</v>
      </c>
      <c r="P44" s="76">
        <v>149023</v>
      </c>
    </row>
    <row r="45" spans="1:16" ht="55.5" customHeight="1" x14ac:dyDescent="0.2">
      <c r="A45" s="73" t="s">
        <v>350</v>
      </c>
      <c r="B45" s="73" t="s">
        <v>220</v>
      </c>
      <c r="C45" s="74" t="s">
        <v>95</v>
      </c>
      <c r="D45" s="75" t="s">
        <v>221</v>
      </c>
      <c r="E45" s="76">
        <v>0</v>
      </c>
      <c r="F45" s="75">
        <v>0</v>
      </c>
      <c r="G45" s="75">
        <v>0</v>
      </c>
      <c r="H45" s="75">
        <v>0</v>
      </c>
      <c r="I45" s="75">
        <v>0</v>
      </c>
      <c r="J45" s="76">
        <v>2500000</v>
      </c>
      <c r="K45" s="75">
        <v>2500000</v>
      </c>
      <c r="L45" s="75">
        <v>0</v>
      </c>
      <c r="M45" s="75">
        <v>0</v>
      </c>
      <c r="N45" s="75">
        <v>0</v>
      </c>
      <c r="O45" s="75">
        <v>2500000</v>
      </c>
      <c r="P45" s="76">
        <v>2500000</v>
      </c>
    </row>
    <row r="46" spans="1:16" ht="81.75" customHeight="1" x14ac:dyDescent="0.2">
      <c r="A46" s="73" t="s">
        <v>121</v>
      </c>
      <c r="B46" s="73" t="s">
        <v>122</v>
      </c>
      <c r="C46" s="74" t="s">
        <v>95</v>
      </c>
      <c r="D46" s="75" t="s">
        <v>123</v>
      </c>
      <c r="E46" s="76">
        <v>722350</v>
      </c>
      <c r="F46" s="75">
        <v>722350</v>
      </c>
      <c r="G46" s="75">
        <v>0</v>
      </c>
      <c r="H46" s="75">
        <v>0</v>
      </c>
      <c r="I46" s="75">
        <v>0</v>
      </c>
      <c r="J46" s="76">
        <v>778204</v>
      </c>
      <c r="K46" s="75">
        <v>778204</v>
      </c>
      <c r="L46" s="75">
        <v>0</v>
      </c>
      <c r="M46" s="75">
        <v>0</v>
      </c>
      <c r="N46" s="75">
        <v>0</v>
      </c>
      <c r="O46" s="75">
        <v>778204</v>
      </c>
      <c r="P46" s="76">
        <v>1500554</v>
      </c>
    </row>
    <row r="47" spans="1:16" ht="55.5" customHeight="1" x14ac:dyDescent="0.2">
      <c r="A47" s="73" t="s">
        <v>124</v>
      </c>
      <c r="B47" s="73" t="s">
        <v>125</v>
      </c>
      <c r="C47" s="74" t="s">
        <v>95</v>
      </c>
      <c r="D47" s="75" t="s">
        <v>126</v>
      </c>
      <c r="E47" s="76">
        <v>0</v>
      </c>
      <c r="F47" s="75">
        <v>0</v>
      </c>
      <c r="G47" s="75">
        <v>0</v>
      </c>
      <c r="H47" s="75">
        <v>0</v>
      </c>
      <c r="I47" s="75">
        <v>0</v>
      </c>
      <c r="J47" s="76">
        <v>12987795</v>
      </c>
      <c r="K47" s="75">
        <v>0</v>
      </c>
      <c r="L47" s="75">
        <v>0</v>
      </c>
      <c r="M47" s="75">
        <v>0</v>
      </c>
      <c r="N47" s="75">
        <v>0</v>
      </c>
      <c r="O47" s="75">
        <v>12987795</v>
      </c>
      <c r="P47" s="76">
        <v>12987795</v>
      </c>
    </row>
    <row r="48" spans="1:16" ht="73.5" customHeight="1" x14ac:dyDescent="0.2">
      <c r="A48" s="73" t="s">
        <v>127</v>
      </c>
      <c r="B48" s="73" t="s">
        <v>128</v>
      </c>
      <c r="C48" s="74" t="s">
        <v>95</v>
      </c>
      <c r="D48" s="75" t="s">
        <v>129</v>
      </c>
      <c r="E48" s="76">
        <v>0</v>
      </c>
      <c r="F48" s="75">
        <v>0</v>
      </c>
      <c r="G48" s="75">
        <v>0</v>
      </c>
      <c r="H48" s="75">
        <v>0</v>
      </c>
      <c r="I48" s="75">
        <v>0</v>
      </c>
      <c r="J48" s="76">
        <v>3235600</v>
      </c>
      <c r="K48" s="75">
        <v>0</v>
      </c>
      <c r="L48" s="75">
        <v>3235600</v>
      </c>
      <c r="M48" s="75">
        <v>0</v>
      </c>
      <c r="N48" s="75">
        <v>0</v>
      </c>
      <c r="O48" s="75">
        <v>0</v>
      </c>
      <c r="P48" s="76">
        <v>3235600</v>
      </c>
    </row>
    <row r="49" spans="1:16" ht="93.75" customHeight="1" x14ac:dyDescent="0.2">
      <c r="A49" s="73" t="s">
        <v>130</v>
      </c>
      <c r="B49" s="73" t="s">
        <v>131</v>
      </c>
      <c r="C49" s="74" t="s">
        <v>95</v>
      </c>
      <c r="D49" s="75" t="s">
        <v>132</v>
      </c>
      <c r="E49" s="76">
        <v>0</v>
      </c>
      <c r="F49" s="75">
        <v>0</v>
      </c>
      <c r="G49" s="75">
        <v>0</v>
      </c>
      <c r="H49" s="75">
        <v>0</v>
      </c>
      <c r="I49" s="75">
        <v>0</v>
      </c>
      <c r="J49" s="76">
        <v>163800</v>
      </c>
      <c r="K49" s="75">
        <v>0</v>
      </c>
      <c r="L49" s="75">
        <v>163800</v>
      </c>
      <c r="M49" s="75">
        <v>134265</v>
      </c>
      <c r="N49" s="75">
        <v>0</v>
      </c>
      <c r="O49" s="75">
        <v>0</v>
      </c>
      <c r="P49" s="76">
        <v>163800</v>
      </c>
    </row>
    <row r="50" spans="1:16" ht="55.5" customHeight="1" x14ac:dyDescent="0.2">
      <c r="A50" s="73" t="s">
        <v>133</v>
      </c>
      <c r="B50" s="73" t="s">
        <v>134</v>
      </c>
      <c r="C50" s="74" t="s">
        <v>95</v>
      </c>
      <c r="D50" s="75" t="s">
        <v>135</v>
      </c>
      <c r="E50" s="76">
        <v>10902300</v>
      </c>
      <c r="F50" s="75">
        <v>10902300</v>
      </c>
      <c r="G50" s="75">
        <v>8936305</v>
      </c>
      <c r="H50" s="75">
        <v>0</v>
      </c>
      <c r="I50" s="75">
        <v>0</v>
      </c>
      <c r="J50" s="76">
        <v>0</v>
      </c>
      <c r="K50" s="75">
        <v>0</v>
      </c>
      <c r="L50" s="75">
        <v>0</v>
      </c>
      <c r="M50" s="75">
        <v>0</v>
      </c>
      <c r="N50" s="75">
        <v>0</v>
      </c>
      <c r="O50" s="75">
        <v>0</v>
      </c>
      <c r="P50" s="76">
        <v>10902300</v>
      </c>
    </row>
    <row r="51" spans="1:16" ht="85.5" customHeight="1" x14ac:dyDescent="0.2">
      <c r="A51" s="73" t="s">
        <v>136</v>
      </c>
      <c r="B51" s="73" t="s">
        <v>137</v>
      </c>
      <c r="C51" s="74" t="s">
        <v>95</v>
      </c>
      <c r="D51" s="75" t="s">
        <v>138</v>
      </c>
      <c r="E51" s="76">
        <v>0</v>
      </c>
      <c r="F51" s="75">
        <v>0</v>
      </c>
      <c r="G51" s="75">
        <v>0</v>
      </c>
      <c r="H51" s="75">
        <v>0</v>
      </c>
      <c r="I51" s="75">
        <v>0</v>
      </c>
      <c r="J51" s="76">
        <v>1678100</v>
      </c>
      <c r="K51" s="75">
        <v>0</v>
      </c>
      <c r="L51" s="75">
        <v>1678100</v>
      </c>
      <c r="M51" s="75">
        <v>0</v>
      </c>
      <c r="N51" s="75">
        <v>0</v>
      </c>
      <c r="O51" s="75">
        <v>0</v>
      </c>
      <c r="P51" s="76">
        <v>1678100</v>
      </c>
    </row>
    <row r="52" spans="1:16" ht="55.5" customHeight="1" x14ac:dyDescent="0.2">
      <c r="A52" s="73" t="s">
        <v>351</v>
      </c>
      <c r="B52" s="73" t="s">
        <v>352</v>
      </c>
      <c r="C52" s="74" t="s">
        <v>95</v>
      </c>
      <c r="D52" s="75" t="s">
        <v>353</v>
      </c>
      <c r="E52" s="76">
        <v>8188300</v>
      </c>
      <c r="F52" s="75">
        <v>8188300</v>
      </c>
      <c r="G52" s="75">
        <v>0</v>
      </c>
      <c r="H52" s="75">
        <v>0</v>
      </c>
      <c r="I52" s="75">
        <v>0</v>
      </c>
      <c r="J52" s="76">
        <v>0</v>
      </c>
      <c r="K52" s="75">
        <v>0</v>
      </c>
      <c r="L52" s="75">
        <v>0</v>
      </c>
      <c r="M52" s="75">
        <v>0</v>
      </c>
      <c r="N52" s="75">
        <v>0</v>
      </c>
      <c r="O52" s="75">
        <v>0</v>
      </c>
      <c r="P52" s="76">
        <v>8188300</v>
      </c>
    </row>
    <row r="53" spans="1:16" ht="55.5" customHeight="1" x14ac:dyDescent="0.2">
      <c r="A53" s="73" t="s">
        <v>139</v>
      </c>
      <c r="B53" s="73" t="s">
        <v>140</v>
      </c>
      <c r="C53" s="74" t="s">
        <v>141</v>
      </c>
      <c r="D53" s="75" t="s">
        <v>142</v>
      </c>
      <c r="E53" s="76">
        <v>417384</v>
      </c>
      <c r="F53" s="75">
        <v>417384</v>
      </c>
      <c r="G53" s="75">
        <v>0</v>
      </c>
      <c r="H53" s="75">
        <v>0</v>
      </c>
      <c r="I53" s="75">
        <v>0</v>
      </c>
      <c r="J53" s="76">
        <v>197296</v>
      </c>
      <c r="K53" s="75">
        <v>197296</v>
      </c>
      <c r="L53" s="75">
        <v>0</v>
      </c>
      <c r="M53" s="75">
        <v>0</v>
      </c>
      <c r="N53" s="75">
        <v>0</v>
      </c>
      <c r="O53" s="75">
        <v>197296</v>
      </c>
      <c r="P53" s="76">
        <v>614680</v>
      </c>
    </row>
    <row r="54" spans="1:16" ht="73.5" customHeight="1" x14ac:dyDescent="0.2">
      <c r="A54" s="73" t="s">
        <v>143</v>
      </c>
      <c r="B54" s="73" t="s">
        <v>144</v>
      </c>
      <c r="C54" s="74" t="s">
        <v>141</v>
      </c>
      <c r="D54" s="75" t="s">
        <v>145</v>
      </c>
      <c r="E54" s="76">
        <v>2882080</v>
      </c>
      <c r="F54" s="75">
        <v>2882080</v>
      </c>
      <c r="G54" s="75">
        <v>0</v>
      </c>
      <c r="H54" s="75">
        <v>0</v>
      </c>
      <c r="I54" s="75">
        <v>0</v>
      </c>
      <c r="J54" s="76">
        <v>0</v>
      </c>
      <c r="K54" s="75">
        <v>0</v>
      </c>
      <c r="L54" s="75">
        <v>0</v>
      </c>
      <c r="M54" s="75">
        <v>0</v>
      </c>
      <c r="N54" s="75">
        <v>0</v>
      </c>
      <c r="O54" s="75">
        <v>0</v>
      </c>
      <c r="P54" s="76">
        <v>2882080</v>
      </c>
    </row>
    <row r="55" spans="1:16" ht="55.5" customHeight="1" x14ac:dyDescent="0.2">
      <c r="A55" s="73" t="s">
        <v>146</v>
      </c>
      <c r="B55" s="73" t="s">
        <v>147</v>
      </c>
      <c r="C55" s="74" t="s">
        <v>148</v>
      </c>
      <c r="D55" s="75" t="s">
        <v>149</v>
      </c>
      <c r="E55" s="76">
        <v>4019670</v>
      </c>
      <c r="F55" s="75">
        <v>4019670</v>
      </c>
      <c r="G55" s="75">
        <v>2368140</v>
      </c>
      <c r="H55" s="75">
        <v>911565</v>
      </c>
      <c r="I55" s="75">
        <v>0</v>
      </c>
      <c r="J55" s="76">
        <v>137800</v>
      </c>
      <c r="K55" s="75">
        <v>137800</v>
      </c>
      <c r="L55" s="75">
        <v>0</v>
      </c>
      <c r="M55" s="75">
        <v>0</v>
      </c>
      <c r="N55" s="75">
        <v>0</v>
      </c>
      <c r="O55" s="75">
        <v>137800</v>
      </c>
      <c r="P55" s="76">
        <v>4157470</v>
      </c>
    </row>
    <row r="56" spans="1:16" ht="55.5" customHeight="1" x14ac:dyDescent="0.2">
      <c r="A56" s="73" t="s">
        <v>150</v>
      </c>
      <c r="B56" s="73" t="s">
        <v>151</v>
      </c>
      <c r="C56" s="74" t="s">
        <v>148</v>
      </c>
      <c r="D56" s="75" t="s">
        <v>152</v>
      </c>
      <c r="E56" s="76">
        <v>556170</v>
      </c>
      <c r="F56" s="75">
        <v>556170</v>
      </c>
      <c r="G56" s="75">
        <v>329410</v>
      </c>
      <c r="H56" s="75">
        <v>25630</v>
      </c>
      <c r="I56" s="75">
        <v>0</v>
      </c>
      <c r="J56" s="76">
        <v>0</v>
      </c>
      <c r="K56" s="75">
        <v>0</v>
      </c>
      <c r="L56" s="75">
        <v>0</v>
      </c>
      <c r="M56" s="75">
        <v>0</v>
      </c>
      <c r="N56" s="75">
        <v>0</v>
      </c>
      <c r="O56" s="75">
        <v>0</v>
      </c>
      <c r="P56" s="76">
        <v>556170</v>
      </c>
    </row>
    <row r="57" spans="1:16" ht="55.5" customHeight="1" x14ac:dyDescent="0.2">
      <c r="A57" s="73" t="s">
        <v>153</v>
      </c>
      <c r="B57" s="73" t="s">
        <v>154</v>
      </c>
      <c r="C57" s="74" t="s">
        <v>155</v>
      </c>
      <c r="D57" s="75" t="s">
        <v>156</v>
      </c>
      <c r="E57" s="76">
        <v>18914850</v>
      </c>
      <c r="F57" s="75">
        <v>18914850</v>
      </c>
      <c r="G57" s="75">
        <v>8006412</v>
      </c>
      <c r="H57" s="75">
        <v>6538378</v>
      </c>
      <c r="I57" s="75">
        <v>0</v>
      </c>
      <c r="J57" s="76">
        <v>428500</v>
      </c>
      <c r="K57" s="75">
        <v>428500</v>
      </c>
      <c r="L57" s="75">
        <v>0</v>
      </c>
      <c r="M57" s="75">
        <v>0</v>
      </c>
      <c r="N57" s="75">
        <v>0</v>
      </c>
      <c r="O57" s="75">
        <v>428500</v>
      </c>
      <c r="P57" s="76">
        <v>19343350</v>
      </c>
    </row>
    <row r="58" spans="1:16" ht="55.5" customHeight="1" x14ac:dyDescent="0.2">
      <c r="A58" s="73" t="s">
        <v>157</v>
      </c>
      <c r="B58" s="73" t="s">
        <v>158</v>
      </c>
      <c r="C58" s="74" t="s">
        <v>159</v>
      </c>
      <c r="D58" s="75" t="s">
        <v>160</v>
      </c>
      <c r="E58" s="76">
        <v>574649</v>
      </c>
      <c r="F58" s="75">
        <v>574649</v>
      </c>
      <c r="G58" s="75">
        <v>0</v>
      </c>
      <c r="H58" s="75">
        <v>0</v>
      </c>
      <c r="I58" s="75">
        <v>0</v>
      </c>
      <c r="J58" s="76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6">
        <v>574649</v>
      </c>
    </row>
    <row r="59" spans="1:16" ht="55.5" customHeight="1" x14ac:dyDescent="0.2">
      <c r="A59" s="73" t="s">
        <v>161</v>
      </c>
      <c r="B59" s="73" t="s">
        <v>162</v>
      </c>
      <c r="C59" s="74" t="s">
        <v>163</v>
      </c>
      <c r="D59" s="75" t="s">
        <v>164</v>
      </c>
      <c r="E59" s="76">
        <v>5638887</v>
      </c>
      <c r="F59" s="75">
        <v>5638887</v>
      </c>
      <c r="G59" s="75">
        <v>3227847</v>
      </c>
      <c r="H59" s="75">
        <v>1131130</v>
      </c>
      <c r="I59" s="75">
        <v>0</v>
      </c>
      <c r="J59" s="76">
        <v>110000</v>
      </c>
      <c r="K59" s="75">
        <v>110000</v>
      </c>
      <c r="L59" s="75">
        <v>0</v>
      </c>
      <c r="M59" s="75">
        <v>0</v>
      </c>
      <c r="N59" s="75">
        <v>0</v>
      </c>
      <c r="O59" s="75">
        <v>110000</v>
      </c>
      <c r="P59" s="76">
        <v>5748887</v>
      </c>
    </row>
    <row r="60" spans="1:16" ht="55.5" customHeight="1" x14ac:dyDescent="0.2">
      <c r="A60" s="73" t="s">
        <v>165</v>
      </c>
      <c r="B60" s="73" t="s">
        <v>166</v>
      </c>
      <c r="C60" s="74" t="s">
        <v>163</v>
      </c>
      <c r="D60" s="75" t="s">
        <v>167</v>
      </c>
      <c r="E60" s="76">
        <v>1559350</v>
      </c>
      <c r="F60" s="75">
        <v>1559350</v>
      </c>
      <c r="G60" s="75">
        <v>0</v>
      </c>
      <c r="H60" s="75">
        <v>0</v>
      </c>
      <c r="I60" s="75">
        <v>0</v>
      </c>
      <c r="J60" s="76">
        <v>0</v>
      </c>
      <c r="K60" s="75">
        <v>0</v>
      </c>
      <c r="L60" s="75">
        <v>0</v>
      </c>
      <c r="M60" s="75">
        <v>0</v>
      </c>
      <c r="N60" s="75">
        <v>0</v>
      </c>
      <c r="O60" s="75">
        <v>0</v>
      </c>
      <c r="P60" s="76">
        <v>1559350</v>
      </c>
    </row>
    <row r="61" spans="1:16" ht="55.5" customHeight="1" x14ac:dyDescent="0.2">
      <c r="A61" s="73" t="s">
        <v>168</v>
      </c>
      <c r="B61" s="73" t="s">
        <v>169</v>
      </c>
      <c r="C61" s="74" t="s">
        <v>163</v>
      </c>
      <c r="D61" s="75" t="s">
        <v>170</v>
      </c>
      <c r="E61" s="76">
        <v>109312</v>
      </c>
      <c r="F61" s="75">
        <v>109312</v>
      </c>
      <c r="G61" s="75">
        <v>89600</v>
      </c>
      <c r="H61" s="75">
        <v>0</v>
      </c>
      <c r="I61" s="75">
        <v>0</v>
      </c>
      <c r="J61" s="76">
        <v>0</v>
      </c>
      <c r="K61" s="75">
        <v>0</v>
      </c>
      <c r="L61" s="75">
        <v>0</v>
      </c>
      <c r="M61" s="75">
        <v>0</v>
      </c>
      <c r="N61" s="75">
        <v>0</v>
      </c>
      <c r="O61" s="75">
        <v>0</v>
      </c>
      <c r="P61" s="76">
        <v>109312</v>
      </c>
    </row>
    <row r="62" spans="1:16" ht="55.5" customHeight="1" x14ac:dyDescent="0.2">
      <c r="A62" s="73" t="s">
        <v>171</v>
      </c>
      <c r="B62" s="73" t="s">
        <v>172</v>
      </c>
      <c r="C62" s="74" t="s">
        <v>163</v>
      </c>
      <c r="D62" s="75" t="s">
        <v>173</v>
      </c>
      <c r="E62" s="76">
        <v>863191</v>
      </c>
      <c r="F62" s="75">
        <v>863191</v>
      </c>
      <c r="G62" s="75">
        <v>0</v>
      </c>
      <c r="H62" s="75">
        <v>0</v>
      </c>
      <c r="I62" s="75">
        <v>0</v>
      </c>
      <c r="J62" s="76">
        <v>48000</v>
      </c>
      <c r="K62" s="75">
        <v>48000</v>
      </c>
      <c r="L62" s="75">
        <v>0</v>
      </c>
      <c r="M62" s="75">
        <v>0</v>
      </c>
      <c r="N62" s="75">
        <v>0</v>
      </c>
      <c r="O62" s="75">
        <v>48000</v>
      </c>
      <c r="P62" s="76">
        <v>911191</v>
      </c>
    </row>
    <row r="63" spans="1:16" ht="55.5" customHeight="1" x14ac:dyDescent="0.2">
      <c r="A63" s="73" t="s">
        <v>174</v>
      </c>
      <c r="B63" s="73" t="s">
        <v>175</v>
      </c>
      <c r="C63" s="74" t="s">
        <v>176</v>
      </c>
      <c r="D63" s="75" t="s">
        <v>177</v>
      </c>
      <c r="E63" s="76">
        <v>0</v>
      </c>
      <c r="F63" s="75">
        <v>0</v>
      </c>
      <c r="G63" s="75">
        <v>0</v>
      </c>
      <c r="H63" s="75">
        <v>0</v>
      </c>
      <c r="I63" s="75">
        <v>0</v>
      </c>
      <c r="J63" s="76">
        <v>826000</v>
      </c>
      <c r="K63" s="75">
        <v>826000</v>
      </c>
      <c r="L63" s="75">
        <v>0</v>
      </c>
      <c r="M63" s="75">
        <v>0</v>
      </c>
      <c r="N63" s="75">
        <v>0</v>
      </c>
      <c r="O63" s="75">
        <v>826000</v>
      </c>
      <c r="P63" s="76">
        <v>826000</v>
      </c>
    </row>
    <row r="64" spans="1:16" ht="55.5" customHeight="1" x14ac:dyDescent="0.2">
      <c r="A64" s="67" t="s">
        <v>178</v>
      </c>
      <c r="B64" s="68"/>
      <c r="C64" s="69"/>
      <c r="D64" s="70" t="s">
        <v>179</v>
      </c>
      <c r="E64" s="71">
        <v>29486410</v>
      </c>
      <c r="F64" s="72">
        <v>29486410</v>
      </c>
      <c r="G64" s="72">
        <v>12208171</v>
      </c>
      <c r="H64" s="72">
        <v>210837</v>
      </c>
      <c r="I64" s="72">
        <v>0</v>
      </c>
      <c r="J64" s="71">
        <v>325678</v>
      </c>
      <c r="K64" s="72">
        <v>325678</v>
      </c>
      <c r="L64" s="72">
        <v>0</v>
      </c>
      <c r="M64" s="72">
        <v>0</v>
      </c>
      <c r="N64" s="72">
        <v>0</v>
      </c>
      <c r="O64" s="72">
        <v>325678</v>
      </c>
      <c r="P64" s="71">
        <v>29812088</v>
      </c>
    </row>
    <row r="65" spans="1:16" ht="55.5" customHeight="1" x14ac:dyDescent="0.2">
      <c r="A65" s="67" t="s">
        <v>180</v>
      </c>
      <c r="B65" s="68"/>
      <c r="C65" s="69"/>
      <c r="D65" s="70" t="s">
        <v>179</v>
      </c>
      <c r="E65" s="71">
        <v>29486410</v>
      </c>
      <c r="F65" s="72">
        <v>29486410</v>
      </c>
      <c r="G65" s="72">
        <v>12208171</v>
      </c>
      <c r="H65" s="72">
        <v>210837</v>
      </c>
      <c r="I65" s="72">
        <v>0</v>
      </c>
      <c r="J65" s="71">
        <v>325678</v>
      </c>
      <c r="K65" s="72">
        <v>325678</v>
      </c>
      <c r="L65" s="72">
        <v>0</v>
      </c>
      <c r="M65" s="72">
        <v>0</v>
      </c>
      <c r="N65" s="72">
        <v>0</v>
      </c>
      <c r="O65" s="72">
        <v>325678</v>
      </c>
      <c r="P65" s="71">
        <v>29812088</v>
      </c>
    </row>
    <row r="66" spans="1:16" ht="78.75" customHeight="1" x14ac:dyDescent="0.2">
      <c r="A66" s="73" t="s">
        <v>181</v>
      </c>
      <c r="B66" s="73" t="s">
        <v>73</v>
      </c>
      <c r="C66" s="74" t="s">
        <v>32</v>
      </c>
      <c r="D66" s="75" t="s">
        <v>74</v>
      </c>
      <c r="E66" s="76">
        <v>6558650</v>
      </c>
      <c r="F66" s="75">
        <v>6558650</v>
      </c>
      <c r="G66" s="75">
        <v>5176100</v>
      </c>
      <c r="H66" s="75">
        <v>500</v>
      </c>
      <c r="I66" s="75">
        <v>0</v>
      </c>
      <c r="J66" s="76">
        <v>107864</v>
      </c>
      <c r="K66" s="75">
        <v>107864</v>
      </c>
      <c r="L66" s="75">
        <v>0</v>
      </c>
      <c r="M66" s="75">
        <v>0</v>
      </c>
      <c r="N66" s="75">
        <v>0</v>
      </c>
      <c r="O66" s="75">
        <v>107864</v>
      </c>
      <c r="P66" s="76">
        <v>6666514</v>
      </c>
    </row>
    <row r="67" spans="1:16" ht="91.5" customHeight="1" x14ac:dyDescent="0.2">
      <c r="A67" s="73" t="s">
        <v>182</v>
      </c>
      <c r="B67" s="73" t="s">
        <v>183</v>
      </c>
      <c r="C67" s="74" t="s">
        <v>87</v>
      </c>
      <c r="D67" s="75" t="s">
        <v>184</v>
      </c>
      <c r="E67" s="76">
        <v>33444</v>
      </c>
      <c r="F67" s="75">
        <v>33444</v>
      </c>
      <c r="G67" s="75">
        <v>0</v>
      </c>
      <c r="H67" s="75">
        <v>0</v>
      </c>
      <c r="I67" s="75">
        <v>0</v>
      </c>
      <c r="J67" s="76">
        <v>0</v>
      </c>
      <c r="K67" s="75">
        <v>0</v>
      </c>
      <c r="L67" s="75">
        <v>0</v>
      </c>
      <c r="M67" s="75">
        <v>0</v>
      </c>
      <c r="N67" s="75">
        <v>0</v>
      </c>
      <c r="O67" s="75">
        <v>0</v>
      </c>
      <c r="P67" s="76">
        <v>33444</v>
      </c>
    </row>
    <row r="68" spans="1:16" ht="55.5" customHeight="1" x14ac:dyDescent="0.2">
      <c r="A68" s="73" t="s">
        <v>185</v>
      </c>
      <c r="B68" s="73" t="s">
        <v>186</v>
      </c>
      <c r="C68" s="74" t="s">
        <v>87</v>
      </c>
      <c r="D68" s="75" t="s">
        <v>187</v>
      </c>
      <c r="E68" s="76">
        <v>70290</v>
      </c>
      <c r="F68" s="75">
        <v>70290</v>
      </c>
      <c r="G68" s="75">
        <v>0</v>
      </c>
      <c r="H68" s="75">
        <v>0</v>
      </c>
      <c r="I68" s="75">
        <v>0</v>
      </c>
      <c r="J68" s="76">
        <v>0</v>
      </c>
      <c r="K68" s="75">
        <v>0</v>
      </c>
      <c r="L68" s="75">
        <v>0</v>
      </c>
      <c r="M68" s="75">
        <v>0</v>
      </c>
      <c r="N68" s="75">
        <v>0</v>
      </c>
      <c r="O68" s="75">
        <v>0</v>
      </c>
      <c r="P68" s="76">
        <v>70290</v>
      </c>
    </row>
    <row r="69" spans="1:16" ht="78.75" customHeight="1" x14ac:dyDescent="0.2">
      <c r="A69" s="73" t="s">
        <v>188</v>
      </c>
      <c r="B69" s="73" t="s">
        <v>189</v>
      </c>
      <c r="C69" s="74" t="s">
        <v>141</v>
      </c>
      <c r="D69" s="75" t="s">
        <v>190</v>
      </c>
      <c r="E69" s="76">
        <v>9482434</v>
      </c>
      <c r="F69" s="75">
        <v>9482434</v>
      </c>
      <c r="G69" s="75">
        <v>6917200</v>
      </c>
      <c r="H69" s="75">
        <v>210337</v>
      </c>
      <c r="I69" s="75">
        <v>0</v>
      </c>
      <c r="J69" s="76">
        <v>217814</v>
      </c>
      <c r="K69" s="75">
        <v>217814</v>
      </c>
      <c r="L69" s="75">
        <v>0</v>
      </c>
      <c r="M69" s="75">
        <v>0</v>
      </c>
      <c r="N69" s="75">
        <v>0</v>
      </c>
      <c r="O69" s="75">
        <v>217814</v>
      </c>
      <c r="P69" s="76">
        <v>9700248</v>
      </c>
    </row>
    <row r="70" spans="1:16" ht="81.75" customHeight="1" x14ac:dyDescent="0.2">
      <c r="A70" s="73" t="s">
        <v>191</v>
      </c>
      <c r="B70" s="73" t="s">
        <v>192</v>
      </c>
      <c r="C70" s="74" t="s">
        <v>76</v>
      </c>
      <c r="D70" s="75" t="s">
        <v>193</v>
      </c>
      <c r="E70" s="76">
        <v>1664000</v>
      </c>
      <c r="F70" s="75">
        <v>1664000</v>
      </c>
      <c r="G70" s="75">
        <v>0</v>
      </c>
      <c r="H70" s="75">
        <v>0</v>
      </c>
      <c r="I70" s="75">
        <v>0</v>
      </c>
      <c r="J70" s="76">
        <v>0</v>
      </c>
      <c r="K70" s="75">
        <v>0</v>
      </c>
      <c r="L70" s="75">
        <v>0</v>
      </c>
      <c r="M70" s="75">
        <v>0</v>
      </c>
      <c r="N70" s="75">
        <v>0</v>
      </c>
      <c r="O70" s="75">
        <v>0</v>
      </c>
      <c r="P70" s="76">
        <v>1664000</v>
      </c>
    </row>
    <row r="71" spans="1:16" ht="55.5" customHeight="1" x14ac:dyDescent="0.2">
      <c r="A71" s="73" t="s">
        <v>194</v>
      </c>
      <c r="B71" s="73" t="s">
        <v>195</v>
      </c>
      <c r="C71" s="74" t="s">
        <v>196</v>
      </c>
      <c r="D71" s="75" t="s">
        <v>197</v>
      </c>
      <c r="E71" s="76">
        <v>1211556</v>
      </c>
      <c r="F71" s="75">
        <v>1211556</v>
      </c>
      <c r="G71" s="75">
        <v>0</v>
      </c>
      <c r="H71" s="75">
        <v>0</v>
      </c>
      <c r="I71" s="75">
        <v>0</v>
      </c>
      <c r="J71" s="76">
        <v>0</v>
      </c>
      <c r="K71" s="75">
        <v>0</v>
      </c>
      <c r="L71" s="75">
        <v>0</v>
      </c>
      <c r="M71" s="75">
        <v>0</v>
      </c>
      <c r="N71" s="75">
        <v>0</v>
      </c>
      <c r="O71" s="75">
        <v>0</v>
      </c>
      <c r="P71" s="76">
        <v>1211556</v>
      </c>
    </row>
    <row r="72" spans="1:16" ht="55.5" customHeight="1" x14ac:dyDescent="0.2">
      <c r="A72" s="73" t="s">
        <v>198</v>
      </c>
      <c r="B72" s="73" t="s">
        <v>199</v>
      </c>
      <c r="C72" s="74" t="s">
        <v>196</v>
      </c>
      <c r="D72" s="75" t="s">
        <v>200</v>
      </c>
      <c r="E72" s="76">
        <v>270000</v>
      </c>
      <c r="F72" s="75">
        <v>270000</v>
      </c>
      <c r="G72" s="75">
        <v>0</v>
      </c>
      <c r="H72" s="75">
        <v>0</v>
      </c>
      <c r="I72" s="75">
        <v>0</v>
      </c>
      <c r="J72" s="76">
        <v>0</v>
      </c>
      <c r="K72" s="75">
        <v>0</v>
      </c>
      <c r="L72" s="75">
        <v>0</v>
      </c>
      <c r="M72" s="75">
        <v>0</v>
      </c>
      <c r="N72" s="75">
        <v>0</v>
      </c>
      <c r="O72" s="75">
        <v>0</v>
      </c>
      <c r="P72" s="76">
        <v>270000</v>
      </c>
    </row>
    <row r="73" spans="1:16" ht="66.75" customHeight="1" x14ac:dyDescent="0.2">
      <c r="A73" s="73" t="s">
        <v>201</v>
      </c>
      <c r="B73" s="73" t="s">
        <v>202</v>
      </c>
      <c r="C73" s="74" t="s">
        <v>196</v>
      </c>
      <c r="D73" s="75" t="s">
        <v>203</v>
      </c>
      <c r="E73" s="76">
        <v>138218</v>
      </c>
      <c r="F73" s="75">
        <v>138218</v>
      </c>
      <c r="G73" s="75">
        <v>114871</v>
      </c>
      <c r="H73" s="75">
        <v>0</v>
      </c>
      <c r="I73" s="75">
        <v>0</v>
      </c>
      <c r="J73" s="76">
        <v>0</v>
      </c>
      <c r="K73" s="75">
        <v>0</v>
      </c>
      <c r="L73" s="75">
        <v>0</v>
      </c>
      <c r="M73" s="75">
        <v>0</v>
      </c>
      <c r="N73" s="75">
        <v>0</v>
      </c>
      <c r="O73" s="75">
        <v>0</v>
      </c>
      <c r="P73" s="76">
        <v>138218</v>
      </c>
    </row>
    <row r="74" spans="1:16" ht="55.5" customHeight="1" x14ac:dyDescent="0.2">
      <c r="A74" s="73" t="s">
        <v>360</v>
      </c>
      <c r="B74" s="73" t="s">
        <v>361</v>
      </c>
      <c r="C74" s="74" t="s">
        <v>206</v>
      </c>
      <c r="D74" s="75" t="s">
        <v>362</v>
      </c>
      <c r="E74" s="76">
        <v>4000</v>
      </c>
      <c r="F74" s="75">
        <v>4000</v>
      </c>
      <c r="G74" s="75">
        <v>0</v>
      </c>
      <c r="H74" s="75">
        <v>0</v>
      </c>
      <c r="I74" s="75">
        <v>0</v>
      </c>
      <c r="J74" s="76">
        <v>0</v>
      </c>
      <c r="K74" s="75">
        <v>0</v>
      </c>
      <c r="L74" s="75">
        <v>0</v>
      </c>
      <c r="M74" s="75">
        <v>0</v>
      </c>
      <c r="N74" s="75">
        <v>0</v>
      </c>
      <c r="O74" s="75">
        <v>0</v>
      </c>
      <c r="P74" s="76">
        <v>4000</v>
      </c>
    </row>
    <row r="75" spans="1:16" ht="55.5" customHeight="1" x14ac:dyDescent="0.2">
      <c r="A75" s="73" t="s">
        <v>204</v>
      </c>
      <c r="B75" s="73" t="s">
        <v>205</v>
      </c>
      <c r="C75" s="74" t="s">
        <v>206</v>
      </c>
      <c r="D75" s="75" t="s">
        <v>207</v>
      </c>
      <c r="E75" s="76">
        <v>10053818</v>
      </c>
      <c r="F75" s="75">
        <v>10053818</v>
      </c>
      <c r="G75" s="75">
        <v>0</v>
      </c>
      <c r="H75" s="75">
        <v>0</v>
      </c>
      <c r="I75" s="75">
        <v>0</v>
      </c>
      <c r="J75" s="76">
        <v>0</v>
      </c>
      <c r="K75" s="75">
        <v>0</v>
      </c>
      <c r="L75" s="75">
        <v>0</v>
      </c>
      <c r="M75" s="75">
        <v>0</v>
      </c>
      <c r="N75" s="75">
        <v>0</v>
      </c>
      <c r="O75" s="75">
        <v>0</v>
      </c>
      <c r="P75" s="76">
        <v>10053818</v>
      </c>
    </row>
    <row r="76" spans="1:16" ht="55.5" customHeight="1" x14ac:dyDescent="0.2">
      <c r="A76" s="67" t="s">
        <v>208</v>
      </c>
      <c r="B76" s="68"/>
      <c r="C76" s="69"/>
      <c r="D76" s="70" t="s">
        <v>209</v>
      </c>
      <c r="E76" s="71">
        <v>1877631</v>
      </c>
      <c r="F76" s="72">
        <v>1877631</v>
      </c>
      <c r="G76" s="72">
        <v>1355215</v>
      </c>
      <c r="H76" s="72">
        <v>29125</v>
      </c>
      <c r="I76" s="72">
        <v>0</v>
      </c>
      <c r="J76" s="71">
        <v>24230</v>
      </c>
      <c r="K76" s="72">
        <v>24230</v>
      </c>
      <c r="L76" s="72">
        <v>0</v>
      </c>
      <c r="M76" s="72">
        <v>0</v>
      </c>
      <c r="N76" s="72">
        <v>0</v>
      </c>
      <c r="O76" s="72">
        <v>24230</v>
      </c>
      <c r="P76" s="71">
        <v>1901861</v>
      </c>
    </row>
    <row r="77" spans="1:16" ht="55.5" customHeight="1" x14ac:dyDescent="0.2">
      <c r="A77" s="67" t="s">
        <v>210</v>
      </c>
      <c r="B77" s="68"/>
      <c r="C77" s="69"/>
      <c r="D77" s="70" t="s">
        <v>209</v>
      </c>
      <c r="E77" s="71">
        <v>1877631</v>
      </c>
      <c r="F77" s="72">
        <v>1877631</v>
      </c>
      <c r="G77" s="72">
        <v>1355215</v>
      </c>
      <c r="H77" s="72">
        <v>29125</v>
      </c>
      <c r="I77" s="72">
        <v>0</v>
      </c>
      <c r="J77" s="71">
        <v>24230</v>
      </c>
      <c r="K77" s="72">
        <v>24230</v>
      </c>
      <c r="L77" s="72">
        <v>0</v>
      </c>
      <c r="M77" s="72">
        <v>0</v>
      </c>
      <c r="N77" s="72">
        <v>0</v>
      </c>
      <c r="O77" s="72">
        <v>24230</v>
      </c>
      <c r="P77" s="71">
        <v>1901861</v>
      </c>
    </row>
    <row r="78" spans="1:16" ht="55.5" customHeight="1" x14ac:dyDescent="0.2">
      <c r="A78" s="73" t="s">
        <v>211</v>
      </c>
      <c r="B78" s="73" t="s">
        <v>73</v>
      </c>
      <c r="C78" s="74" t="s">
        <v>32</v>
      </c>
      <c r="D78" s="75" t="s">
        <v>74</v>
      </c>
      <c r="E78" s="76">
        <v>1861651</v>
      </c>
      <c r="F78" s="75">
        <v>1861651</v>
      </c>
      <c r="G78" s="75">
        <v>1355215</v>
      </c>
      <c r="H78" s="75">
        <v>29125</v>
      </c>
      <c r="I78" s="75">
        <v>0</v>
      </c>
      <c r="J78" s="76">
        <v>24230</v>
      </c>
      <c r="K78" s="75">
        <v>24230</v>
      </c>
      <c r="L78" s="75">
        <v>0</v>
      </c>
      <c r="M78" s="75">
        <v>0</v>
      </c>
      <c r="N78" s="75">
        <v>0</v>
      </c>
      <c r="O78" s="75">
        <v>24230</v>
      </c>
      <c r="P78" s="76">
        <v>1885881</v>
      </c>
    </row>
    <row r="79" spans="1:16" ht="55.5" customHeight="1" x14ac:dyDescent="0.2">
      <c r="A79" s="73" t="s">
        <v>212</v>
      </c>
      <c r="B79" s="73" t="s">
        <v>213</v>
      </c>
      <c r="C79" s="74" t="s">
        <v>141</v>
      </c>
      <c r="D79" s="75" t="s">
        <v>214</v>
      </c>
      <c r="E79" s="76">
        <v>15980</v>
      </c>
      <c r="F79" s="75">
        <v>15980</v>
      </c>
      <c r="G79" s="75">
        <v>0</v>
      </c>
      <c r="H79" s="75">
        <v>0</v>
      </c>
      <c r="I79" s="75">
        <v>0</v>
      </c>
      <c r="J79" s="76">
        <v>0</v>
      </c>
      <c r="K79" s="75">
        <v>0</v>
      </c>
      <c r="L79" s="75">
        <v>0</v>
      </c>
      <c r="M79" s="75">
        <v>0</v>
      </c>
      <c r="N79" s="75">
        <v>0</v>
      </c>
      <c r="O79" s="75">
        <v>0</v>
      </c>
      <c r="P79" s="76">
        <v>15980</v>
      </c>
    </row>
    <row r="80" spans="1:16" ht="55.5" customHeight="1" x14ac:dyDescent="0.2">
      <c r="A80" s="67" t="s">
        <v>215</v>
      </c>
      <c r="B80" s="68"/>
      <c r="C80" s="69"/>
      <c r="D80" s="70" t="s">
        <v>216</v>
      </c>
      <c r="E80" s="71">
        <v>55804572</v>
      </c>
      <c r="F80" s="72">
        <v>25230831.280000001</v>
      </c>
      <c r="G80" s="72">
        <v>3855827</v>
      </c>
      <c r="H80" s="72">
        <v>2594873</v>
      </c>
      <c r="I80" s="72">
        <v>30573740.719999999</v>
      </c>
      <c r="J80" s="71">
        <v>7535152</v>
      </c>
      <c r="K80" s="72">
        <v>7171052</v>
      </c>
      <c r="L80" s="72">
        <v>364100</v>
      </c>
      <c r="M80" s="72">
        <v>0</v>
      </c>
      <c r="N80" s="72">
        <v>0</v>
      </c>
      <c r="O80" s="72">
        <v>7171052</v>
      </c>
      <c r="P80" s="71">
        <v>63339724</v>
      </c>
    </row>
    <row r="81" spans="1:16" ht="55.5" customHeight="1" x14ac:dyDescent="0.2">
      <c r="A81" s="67" t="s">
        <v>217</v>
      </c>
      <c r="B81" s="68"/>
      <c r="C81" s="69"/>
      <c r="D81" s="70" t="s">
        <v>216</v>
      </c>
      <c r="E81" s="71">
        <v>55804572</v>
      </c>
      <c r="F81" s="72">
        <v>25230831.280000001</v>
      </c>
      <c r="G81" s="72">
        <v>3855827</v>
      </c>
      <c r="H81" s="72">
        <v>2594873</v>
      </c>
      <c r="I81" s="72">
        <v>30573740.719999999</v>
      </c>
      <c r="J81" s="71">
        <v>7535152</v>
      </c>
      <c r="K81" s="72">
        <v>7171052</v>
      </c>
      <c r="L81" s="72">
        <v>364100</v>
      </c>
      <c r="M81" s="72">
        <v>0</v>
      </c>
      <c r="N81" s="72">
        <v>0</v>
      </c>
      <c r="O81" s="72">
        <v>7171052</v>
      </c>
      <c r="P81" s="71">
        <v>63339724</v>
      </c>
    </row>
    <row r="82" spans="1:16" ht="55.5" customHeight="1" x14ac:dyDescent="0.2">
      <c r="A82" s="73" t="s">
        <v>218</v>
      </c>
      <c r="B82" s="73" t="s">
        <v>73</v>
      </c>
      <c r="C82" s="74" t="s">
        <v>32</v>
      </c>
      <c r="D82" s="75" t="s">
        <v>74</v>
      </c>
      <c r="E82" s="76">
        <v>4959801.2799999993</v>
      </c>
      <c r="F82" s="75">
        <v>4959801.2799999993</v>
      </c>
      <c r="G82" s="75">
        <v>3855827</v>
      </c>
      <c r="H82" s="75">
        <v>130673</v>
      </c>
      <c r="I82" s="75">
        <v>0</v>
      </c>
      <c r="J82" s="76">
        <v>21000</v>
      </c>
      <c r="K82" s="75">
        <v>21000</v>
      </c>
      <c r="L82" s="75">
        <v>0</v>
      </c>
      <c r="M82" s="75">
        <v>0</v>
      </c>
      <c r="N82" s="75">
        <v>0</v>
      </c>
      <c r="O82" s="75">
        <v>21000</v>
      </c>
      <c r="P82" s="76">
        <v>4980801.2799999993</v>
      </c>
    </row>
    <row r="83" spans="1:16" ht="55.5" customHeight="1" x14ac:dyDescent="0.2">
      <c r="A83" s="73" t="s">
        <v>219</v>
      </c>
      <c r="B83" s="73" t="s">
        <v>220</v>
      </c>
      <c r="C83" s="74" t="s">
        <v>95</v>
      </c>
      <c r="D83" s="75" t="s">
        <v>221</v>
      </c>
      <c r="E83" s="76">
        <v>0</v>
      </c>
      <c r="F83" s="75">
        <v>0</v>
      </c>
      <c r="G83" s="75">
        <v>0</v>
      </c>
      <c r="H83" s="75">
        <v>0</v>
      </c>
      <c r="I83" s="75">
        <v>0</v>
      </c>
      <c r="J83" s="76">
        <v>650000</v>
      </c>
      <c r="K83" s="75">
        <v>650000</v>
      </c>
      <c r="L83" s="75">
        <v>0</v>
      </c>
      <c r="M83" s="75">
        <v>0</v>
      </c>
      <c r="N83" s="75">
        <v>0</v>
      </c>
      <c r="O83" s="75">
        <v>650000</v>
      </c>
      <c r="P83" s="76">
        <v>650000</v>
      </c>
    </row>
    <row r="84" spans="1:16" ht="55.5" customHeight="1" x14ac:dyDescent="0.2">
      <c r="A84" s="73" t="s">
        <v>222</v>
      </c>
      <c r="B84" s="73" t="s">
        <v>223</v>
      </c>
      <c r="C84" s="74" t="s">
        <v>224</v>
      </c>
      <c r="D84" s="75" t="s">
        <v>225</v>
      </c>
      <c r="E84" s="76">
        <v>124300</v>
      </c>
      <c r="F84" s="75">
        <v>124300</v>
      </c>
      <c r="G84" s="75">
        <v>0</v>
      </c>
      <c r="H84" s="75">
        <v>0</v>
      </c>
      <c r="I84" s="75">
        <v>0</v>
      </c>
      <c r="J84" s="76">
        <v>0</v>
      </c>
      <c r="K84" s="75">
        <v>0</v>
      </c>
      <c r="L84" s="75">
        <v>0</v>
      </c>
      <c r="M84" s="75">
        <v>0</v>
      </c>
      <c r="N84" s="75">
        <v>0</v>
      </c>
      <c r="O84" s="75">
        <v>0</v>
      </c>
      <c r="P84" s="76">
        <v>124300</v>
      </c>
    </row>
    <row r="85" spans="1:16" ht="55.5" customHeight="1" x14ac:dyDescent="0.2">
      <c r="A85" s="73" t="s">
        <v>226</v>
      </c>
      <c r="B85" s="73" t="s">
        <v>205</v>
      </c>
      <c r="C85" s="74" t="s">
        <v>206</v>
      </c>
      <c r="D85" s="75" t="s">
        <v>207</v>
      </c>
      <c r="E85" s="76">
        <v>698400</v>
      </c>
      <c r="F85" s="75">
        <v>698400</v>
      </c>
      <c r="G85" s="75">
        <v>0</v>
      </c>
      <c r="H85" s="75">
        <v>0</v>
      </c>
      <c r="I85" s="75">
        <v>0</v>
      </c>
      <c r="J85" s="76">
        <v>0</v>
      </c>
      <c r="K85" s="75">
        <v>0</v>
      </c>
      <c r="L85" s="75">
        <v>0</v>
      </c>
      <c r="M85" s="75">
        <v>0</v>
      </c>
      <c r="N85" s="75">
        <v>0</v>
      </c>
      <c r="O85" s="75">
        <v>0</v>
      </c>
      <c r="P85" s="76">
        <v>698400</v>
      </c>
    </row>
    <row r="86" spans="1:16" ht="55.5" customHeight="1" x14ac:dyDescent="0.2">
      <c r="A86" s="73" t="s">
        <v>227</v>
      </c>
      <c r="B86" s="73" t="s">
        <v>228</v>
      </c>
      <c r="C86" s="74" t="s">
        <v>229</v>
      </c>
      <c r="D86" s="75" t="s">
        <v>230</v>
      </c>
      <c r="E86" s="76">
        <v>569557</v>
      </c>
      <c r="F86" s="75">
        <v>0</v>
      </c>
      <c r="G86" s="75">
        <v>0</v>
      </c>
      <c r="H86" s="75">
        <v>0</v>
      </c>
      <c r="I86" s="75">
        <v>569557</v>
      </c>
      <c r="J86" s="76">
        <v>0</v>
      </c>
      <c r="K86" s="75">
        <v>0</v>
      </c>
      <c r="L86" s="75">
        <v>0</v>
      </c>
      <c r="M86" s="75">
        <v>0</v>
      </c>
      <c r="N86" s="75">
        <v>0</v>
      </c>
      <c r="O86" s="75">
        <v>0</v>
      </c>
      <c r="P86" s="76">
        <v>569557</v>
      </c>
    </row>
    <row r="87" spans="1:16" ht="55.5" customHeight="1" x14ac:dyDescent="0.2">
      <c r="A87" s="73" t="s">
        <v>231</v>
      </c>
      <c r="B87" s="73" t="s">
        <v>232</v>
      </c>
      <c r="C87" s="74" t="s">
        <v>233</v>
      </c>
      <c r="D87" s="75" t="s">
        <v>234</v>
      </c>
      <c r="E87" s="76">
        <v>1524235</v>
      </c>
      <c r="F87" s="75">
        <v>0</v>
      </c>
      <c r="G87" s="75">
        <v>0</v>
      </c>
      <c r="H87" s="75">
        <v>0</v>
      </c>
      <c r="I87" s="75">
        <v>1524235</v>
      </c>
      <c r="J87" s="76">
        <v>695070</v>
      </c>
      <c r="K87" s="75">
        <v>695070</v>
      </c>
      <c r="L87" s="75">
        <v>0</v>
      </c>
      <c r="M87" s="75">
        <v>0</v>
      </c>
      <c r="N87" s="75">
        <v>0</v>
      </c>
      <c r="O87" s="75">
        <v>695070</v>
      </c>
      <c r="P87" s="76">
        <v>2219305</v>
      </c>
    </row>
    <row r="88" spans="1:16" ht="55.5" customHeight="1" x14ac:dyDescent="0.2">
      <c r="A88" s="73" t="s">
        <v>235</v>
      </c>
      <c r="B88" s="73" t="s">
        <v>236</v>
      </c>
      <c r="C88" s="74" t="s">
        <v>233</v>
      </c>
      <c r="D88" s="75" t="s">
        <v>237</v>
      </c>
      <c r="E88" s="76">
        <v>5418180</v>
      </c>
      <c r="F88" s="75">
        <v>0</v>
      </c>
      <c r="G88" s="75">
        <v>0</v>
      </c>
      <c r="H88" s="75">
        <v>0</v>
      </c>
      <c r="I88" s="75">
        <v>5418180</v>
      </c>
      <c r="J88" s="76">
        <v>0</v>
      </c>
      <c r="K88" s="75">
        <v>0</v>
      </c>
      <c r="L88" s="75">
        <v>0</v>
      </c>
      <c r="M88" s="75">
        <v>0</v>
      </c>
      <c r="N88" s="75">
        <v>0</v>
      </c>
      <c r="O88" s="75">
        <v>0</v>
      </c>
      <c r="P88" s="76">
        <v>5418180</v>
      </c>
    </row>
    <row r="89" spans="1:16" ht="55.5" customHeight="1" x14ac:dyDescent="0.2">
      <c r="A89" s="73" t="s">
        <v>238</v>
      </c>
      <c r="B89" s="73" t="s">
        <v>239</v>
      </c>
      <c r="C89" s="74" t="s">
        <v>233</v>
      </c>
      <c r="D89" s="75" t="s">
        <v>240</v>
      </c>
      <c r="E89" s="76">
        <v>41032652</v>
      </c>
      <c r="F89" s="75">
        <v>18318330</v>
      </c>
      <c r="G89" s="75">
        <v>0</v>
      </c>
      <c r="H89" s="75">
        <v>2464200</v>
      </c>
      <c r="I89" s="75">
        <v>22714322</v>
      </c>
      <c r="J89" s="76">
        <v>3671100</v>
      </c>
      <c r="K89" s="75">
        <v>3671100</v>
      </c>
      <c r="L89" s="75">
        <v>0</v>
      </c>
      <c r="M89" s="75">
        <v>0</v>
      </c>
      <c r="N89" s="75">
        <v>0</v>
      </c>
      <c r="O89" s="75">
        <v>3671100</v>
      </c>
      <c r="P89" s="76">
        <v>44703752</v>
      </c>
    </row>
    <row r="90" spans="1:16" ht="55.5" customHeight="1" x14ac:dyDescent="0.2">
      <c r="A90" s="73" t="s">
        <v>241</v>
      </c>
      <c r="B90" s="73" t="s">
        <v>242</v>
      </c>
      <c r="C90" s="74" t="s">
        <v>243</v>
      </c>
      <c r="D90" s="75" t="s">
        <v>244</v>
      </c>
      <c r="E90" s="76">
        <v>0</v>
      </c>
      <c r="F90" s="75">
        <v>0</v>
      </c>
      <c r="G90" s="75">
        <v>0</v>
      </c>
      <c r="H90" s="75">
        <v>0</v>
      </c>
      <c r="I90" s="75">
        <v>0</v>
      </c>
      <c r="J90" s="76">
        <v>1033882</v>
      </c>
      <c r="K90" s="75">
        <v>1033882</v>
      </c>
      <c r="L90" s="75">
        <v>0</v>
      </c>
      <c r="M90" s="75">
        <v>0</v>
      </c>
      <c r="N90" s="75">
        <v>0</v>
      </c>
      <c r="O90" s="75">
        <v>1033882</v>
      </c>
      <c r="P90" s="76">
        <v>1033882</v>
      </c>
    </row>
    <row r="91" spans="1:16" ht="55.5" customHeight="1" x14ac:dyDescent="0.2">
      <c r="A91" s="73" t="s">
        <v>245</v>
      </c>
      <c r="B91" s="73" t="s">
        <v>51</v>
      </c>
      <c r="C91" s="74" t="s">
        <v>52</v>
      </c>
      <c r="D91" s="75" t="s">
        <v>53</v>
      </c>
      <c r="E91" s="76">
        <v>280000</v>
      </c>
      <c r="F91" s="75">
        <v>280000</v>
      </c>
      <c r="G91" s="75">
        <v>0</v>
      </c>
      <c r="H91" s="75">
        <v>0</v>
      </c>
      <c r="I91" s="75">
        <v>0</v>
      </c>
      <c r="J91" s="76">
        <v>0</v>
      </c>
      <c r="K91" s="75">
        <v>0</v>
      </c>
      <c r="L91" s="75">
        <v>0</v>
      </c>
      <c r="M91" s="75">
        <v>0</v>
      </c>
      <c r="N91" s="75">
        <v>0</v>
      </c>
      <c r="O91" s="75">
        <v>0</v>
      </c>
      <c r="P91" s="76">
        <v>280000</v>
      </c>
    </row>
    <row r="92" spans="1:16" ht="55.5" customHeight="1" x14ac:dyDescent="0.2">
      <c r="A92" s="73" t="s">
        <v>364</v>
      </c>
      <c r="B92" s="73" t="s">
        <v>365</v>
      </c>
      <c r="C92" s="74" t="s">
        <v>366</v>
      </c>
      <c r="D92" s="75" t="s">
        <v>367</v>
      </c>
      <c r="E92" s="76">
        <v>0</v>
      </c>
      <c r="F92" s="75">
        <v>0</v>
      </c>
      <c r="G92" s="75">
        <v>0</v>
      </c>
      <c r="H92" s="75">
        <v>0</v>
      </c>
      <c r="I92" s="75">
        <v>0</v>
      </c>
      <c r="J92" s="76">
        <v>450000</v>
      </c>
      <c r="K92" s="75">
        <v>450000</v>
      </c>
      <c r="L92" s="75">
        <v>0</v>
      </c>
      <c r="M92" s="75">
        <v>0</v>
      </c>
      <c r="N92" s="75">
        <v>0</v>
      </c>
      <c r="O92" s="75">
        <v>450000</v>
      </c>
      <c r="P92" s="76">
        <v>450000</v>
      </c>
    </row>
    <row r="93" spans="1:16" ht="55.5" customHeight="1" x14ac:dyDescent="0.2">
      <c r="A93" s="73" t="s">
        <v>246</v>
      </c>
      <c r="B93" s="73" t="s">
        <v>247</v>
      </c>
      <c r="C93" s="74" t="s">
        <v>248</v>
      </c>
      <c r="D93" s="75" t="s">
        <v>249</v>
      </c>
      <c r="E93" s="76">
        <v>400000</v>
      </c>
      <c r="F93" s="75">
        <v>400000</v>
      </c>
      <c r="G93" s="75">
        <v>0</v>
      </c>
      <c r="H93" s="75">
        <v>0</v>
      </c>
      <c r="I93" s="75">
        <v>0</v>
      </c>
      <c r="J93" s="76">
        <v>0</v>
      </c>
      <c r="K93" s="75">
        <v>0</v>
      </c>
      <c r="L93" s="75">
        <v>0</v>
      </c>
      <c r="M93" s="75">
        <v>0</v>
      </c>
      <c r="N93" s="75">
        <v>0</v>
      </c>
      <c r="O93" s="75">
        <v>0</v>
      </c>
      <c r="P93" s="76">
        <v>400000</v>
      </c>
    </row>
    <row r="94" spans="1:16" ht="55.5" customHeight="1" x14ac:dyDescent="0.2">
      <c r="A94" s="73" t="s">
        <v>250</v>
      </c>
      <c r="B94" s="73" t="s">
        <v>175</v>
      </c>
      <c r="C94" s="74" t="s">
        <v>176</v>
      </c>
      <c r="D94" s="75" t="s">
        <v>177</v>
      </c>
      <c r="E94" s="76">
        <v>0</v>
      </c>
      <c r="F94" s="75">
        <v>0</v>
      </c>
      <c r="G94" s="75">
        <v>0</v>
      </c>
      <c r="H94" s="75">
        <v>0</v>
      </c>
      <c r="I94" s="75">
        <v>0</v>
      </c>
      <c r="J94" s="76">
        <v>650000</v>
      </c>
      <c r="K94" s="75">
        <v>650000</v>
      </c>
      <c r="L94" s="75">
        <v>0</v>
      </c>
      <c r="M94" s="75">
        <v>0</v>
      </c>
      <c r="N94" s="75">
        <v>0</v>
      </c>
      <c r="O94" s="75">
        <v>650000</v>
      </c>
      <c r="P94" s="76">
        <v>650000</v>
      </c>
    </row>
    <row r="95" spans="1:16" ht="55.5" customHeight="1" x14ac:dyDescent="0.2">
      <c r="A95" s="73" t="s">
        <v>251</v>
      </c>
      <c r="B95" s="73" t="s">
        <v>252</v>
      </c>
      <c r="C95" s="74" t="s">
        <v>56</v>
      </c>
      <c r="D95" s="75" t="s">
        <v>253</v>
      </c>
      <c r="E95" s="76">
        <v>347446.72</v>
      </c>
      <c r="F95" s="75">
        <v>0</v>
      </c>
      <c r="G95" s="75">
        <v>0</v>
      </c>
      <c r="H95" s="75">
        <v>0</v>
      </c>
      <c r="I95" s="75">
        <v>347446.72</v>
      </c>
      <c r="J95" s="76">
        <v>0</v>
      </c>
      <c r="K95" s="75">
        <v>0</v>
      </c>
      <c r="L95" s="75">
        <v>0</v>
      </c>
      <c r="M95" s="75">
        <v>0</v>
      </c>
      <c r="N95" s="75">
        <v>0</v>
      </c>
      <c r="O95" s="75">
        <v>0</v>
      </c>
      <c r="P95" s="76">
        <v>347446.72</v>
      </c>
    </row>
    <row r="96" spans="1:16" ht="55.5" customHeight="1" x14ac:dyDescent="0.2">
      <c r="A96" s="73" t="s">
        <v>479</v>
      </c>
      <c r="B96" s="73" t="s">
        <v>480</v>
      </c>
      <c r="C96" s="74" t="s">
        <v>60</v>
      </c>
      <c r="D96" s="75" t="s">
        <v>481</v>
      </c>
      <c r="E96" s="76">
        <v>0</v>
      </c>
      <c r="F96" s="75">
        <v>0</v>
      </c>
      <c r="G96" s="75">
        <v>0</v>
      </c>
      <c r="H96" s="75">
        <v>0</v>
      </c>
      <c r="I96" s="75">
        <v>0</v>
      </c>
      <c r="J96" s="76">
        <v>0</v>
      </c>
      <c r="K96" s="75">
        <v>0</v>
      </c>
      <c r="L96" s="75">
        <v>0</v>
      </c>
      <c r="M96" s="75">
        <v>0</v>
      </c>
      <c r="N96" s="75">
        <v>0</v>
      </c>
      <c r="O96" s="75">
        <v>0</v>
      </c>
      <c r="P96" s="76">
        <v>0</v>
      </c>
    </row>
    <row r="97" spans="1:16" ht="55.5" customHeight="1" x14ac:dyDescent="0.2">
      <c r="A97" s="73" t="s">
        <v>254</v>
      </c>
      <c r="B97" s="73" t="s">
        <v>255</v>
      </c>
      <c r="C97" s="74" t="s">
        <v>256</v>
      </c>
      <c r="D97" s="75" t="s">
        <v>257</v>
      </c>
      <c r="E97" s="76">
        <v>450000</v>
      </c>
      <c r="F97" s="75">
        <v>450000</v>
      </c>
      <c r="G97" s="75">
        <v>0</v>
      </c>
      <c r="H97" s="75">
        <v>0</v>
      </c>
      <c r="I97" s="75">
        <v>0</v>
      </c>
      <c r="J97" s="76">
        <v>0</v>
      </c>
      <c r="K97" s="75">
        <v>0</v>
      </c>
      <c r="L97" s="75">
        <v>0</v>
      </c>
      <c r="M97" s="75">
        <v>0</v>
      </c>
      <c r="N97" s="75">
        <v>0</v>
      </c>
      <c r="O97" s="75">
        <v>0</v>
      </c>
      <c r="P97" s="76">
        <v>450000</v>
      </c>
    </row>
    <row r="98" spans="1:16" ht="55.5" customHeight="1" x14ac:dyDescent="0.2">
      <c r="A98" s="73" t="s">
        <v>258</v>
      </c>
      <c r="B98" s="73" t="s">
        <v>259</v>
      </c>
      <c r="C98" s="74" t="s">
        <v>260</v>
      </c>
      <c r="D98" s="75" t="s">
        <v>261</v>
      </c>
      <c r="E98" s="76">
        <v>0</v>
      </c>
      <c r="F98" s="75">
        <v>0</v>
      </c>
      <c r="G98" s="75">
        <v>0</v>
      </c>
      <c r="H98" s="75">
        <v>0</v>
      </c>
      <c r="I98" s="75">
        <v>0</v>
      </c>
      <c r="J98" s="76">
        <v>364100</v>
      </c>
      <c r="K98" s="75">
        <v>0</v>
      </c>
      <c r="L98" s="75">
        <v>364100</v>
      </c>
      <c r="M98" s="75">
        <v>0</v>
      </c>
      <c r="N98" s="75">
        <v>0</v>
      </c>
      <c r="O98" s="75">
        <v>0</v>
      </c>
      <c r="P98" s="76">
        <v>364100</v>
      </c>
    </row>
    <row r="99" spans="1:16" ht="55.5" customHeight="1" x14ac:dyDescent="0.2">
      <c r="A99" s="67" t="s">
        <v>262</v>
      </c>
      <c r="B99" s="68"/>
      <c r="C99" s="69"/>
      <c r="D99" s="70" t="s">
        <v>263</v>
      </c>
      <c r="E99" s="71">
        <v>1401139.0000000002</v>
      </c>
      <c r="F99" s="72">
        <v>1401139.0000000002</v>
      </c>
      <c r="G99" s="72">
        <v>931800</v>
      </c>
      <c r="H99" s="72">
        <v>102406</v>
      </c>
      <c r="I99" s="72">
        <v>0</v>
      </c>
      <c r="J99" s="71">
        <v>0</v>
      </c>
      <c r="K99" s="72">
        <v>0</v>
      </c>
      <c r="L99" s="72">
        <v>0</v>
      </c>
      <c r="M99" s="72">
        <v>0</v>
      </c>
      <c r="N99" s="72">
        <v>0</v>
      </c>
      <c r="O99" s="72">
        <v>0</v>
      </c>
      <c r="P99" s="71">
        <v>1401139.0000000002</v>
      </c>
    </row>
    <row r="100" spans="1:16" ht="55.5" customHeight="1" x14ac:dyDescent="0.2">
      <c r="A100" s="67" t="s">
        <v>264</v>
      </c>
      <c r="B100" s="68"/>
      <c r="C100" s="69"/>
      <c r="D100" s="70" t="s">
        <v>263</v>
      </c>
      <c r="E100" s="71">
        <v>1401139.0000000002</v>
      </c>
      <c r="F100" s="72">
        <v>1401139.0000000002</v>
      </c>
      <c r="G100" s="72">
        <v>931800</v>
      </c>
      <c r="H100" s="72">
        <v>102406</v>
      </c>
      <c r="I100" s="72">
        <v>0</v>
      </c>
      <c r="J100" s="71">
        <v>0</v>
      </c>
      <c r="K100" s="72">
        <v>0</v>
      </c>
      <c r="L100" s="72">
        <v>0</v>
      </c>
      <c r="M100" s="72">
        <v>0</v>
      </c>
      <c r="N100" s="72">
        <v>0</v>
      </c>
      <c r="O100" s="72">
        <v>0</v>
      </c>
      <c r="P100" s="71">
        <v>1401139.0000000002</v>
      </c>
    </row>
    <row r="101" spans="1:16" ht="55.5" customHeight="1" x14ac:dyDescent="0.2">
      <c r="A101" s="73" t="s">
        <v>265</v>
      </c>
      <c r="B101" s="73" t="s">
        <v>73</v>
      </c>
      <c r="C101" s="74" t="s">
        <v>32</v>
      </c>
      <c r="D101" s="75" t="s">
        <v>74</v>
      </c>
      <c r="E101" s="76">
        <v>1309139.0000000002</v>
      </c>
      <c r="F101" s="75">
        <v>1309139.0000000002</v>
      </c>
      <c r="G101" s="75">
        <v>931800</v>
      </c>
      <c r="H101" s="75">
        <v>102406</v>
      </c>
      <c r="I101" s="75">
        <v>0</v>
      </c>
      <c r="J101" s="76">
        <v>0</v>
      </c>
      <c r="K101" s="75">
        <v>0</v>
      </c>
      <c r="L101" s="75">
        <v>0</v>
      </c>
      <c r="M101" s="75">
        <v>0</v>
      </c>
      <c r="N101" s="75">
        <v>0</v>
      </c>
      <c r="O101" s="75">
        <v>0</v>
      </c>
      <c r="P101" s="76">
        <v>1309139.0000000002</v>
      </c>
    </row>
    <row r="102" spans="1:16" ht="55.5" customHeight="1" x14ac:dyDescent="0.2">
      <c r="A102" s="73" t="s">
        <v>266</v>
      </c>
      <c r="B102" s="73" t="s">
        <v>51</v>
      </c>
      <c r="C102" s="74" t="s">
        <v>52</v>
      </c>
      <c r="D102" s="75" t="s">
        <v>53</v>
      </c>
      <c r="E102" s="76">
        <v>92000</v>
      </c>
      <c r="F102" s="75">
        <v>92000</v>
      </c>
      <c r="G102" s="75">
        <v>0</v>
      </c>
      <c r="H102" s="75">
        <v>0</v>
      </c>
      <c r="I102" s="75">
        <v>0</v>
      </c>
      <c r="J102" s="76">
        <v>0</v>
      </c>
      <c r="K102" s="75">
        <v>0</v>
      </c>
      <c r="L102" s="75">
        <v>0</v>
      </c>
      <c r="M102" s="75">
        <v>0</v>
      </c>
      <c r="N102" s="75">
        <v>0</v>
      </c>
      <c r="O102" s="75">
        <v>0</v>
      </c>
      <c r="P102" s="76">
        <v>92000</v>
      </c>
    </row>
    <row r="103" spans="1:16" ht="55.5" customHeight="1" x14ac:dyDescent="0.2">
      <c r="A103" s="67" t="s">
        <v>267</v>
      </c>
      <c r="B103" s="68"/>
      <c r="C103" s="69"/>
      <c r="D103" s="70" t="s">
        <v>268</v>
      </c>
      <c r="E103" s="71">
        <v>1744527</v>
      </c>
      <c r="F103" s="72">
        <v>1744527</v>
      </c>
      <c r="G103" s="72">
        <v>1339440</v>
      </c>
      <c r="H103" s="72">
        <v>71064</v>
      </c>
      <c r="I103" s="72">
        <v>0</v>
      </c>
      <c r="J103" s="71">
        <v>0</v>
      </c>
      <c r="K103" s="72">
        <v>0</v>
      </c>
      <c r="L103" s="72">
        <v>0</v>
      </c>
      <c r="M103" s="72">
        <v>0</v>
      </c>
      <c r="N103" s="72">
        <v>0</v>
      </c>
      <c r="O103" s="72">
        <v>0</v>
      </c>
      <c r="P103" s="71">
        <v>1744527</v>
      </c>
    </row>
    <row r="104" spans="1:16" ht="55.5" customHeight="1" x14ac:dyDescent="0.2">
      <c r="A104" s="67" t="s">
        <v>269</v>
      </c>
      <c r="B104" s="68"/>
      <c r="C104" s="69"/>
      <c r="D104" s="70" t="s">
        <v>268</v>
      </c>
      <c r="E104" s="71">
        <v>1744527</v>
      </c>
      <c r="F104" s="72">
        <v>1744527</v>
      </c>
      <c r="G104" s="72">
        <v>1339440</v>
      </c>
      <c r="H104" s="72">
        <v>71064</v>
      </c>
      <c r="I104" s="72">
        <v>0</v>
      </c>
      <c r="J104" s="71">
        <v>0</v>
      </c>
      <c r="K104" s="72">
        <v>0</v>
      </c>
      <c r="L104" s="72">
        <v>0</v>
      </c>
      <c r="M104" s="72">
        <v>0</v>
      </c>
      <c r="N104" s="72">
        <v>0</v>
      </c>
      <c r="O104" s="72">
        <v>0</v>
      </c>
      <c r="P104" s="71">
        <v>1744527</v>
      </c>
    </row>
    <row r="105" spans="1:16" ht="55.5" customHeight="1" x14ac:dyDescent="0.2">
      <c r="A105" s="73" t="s">
        <v>270</v>
      </c>
      <c r="B105" s="73" t="s">
        <v>73</v>
      </c>
      <c r="C105" s="74" t="s">
        <v>32</v>
      </c>
      <c r="D105" s="75" t="s">
        <v>74</v>
      </c>
      <c r="E105" s="76">
        <v>1744527</v>
      </c>
      <c r="F105" s="75">
        <v>1744527</v>
      </c>
      <c r="G105" s="75">
        <v>1339440</v>
      </c>
      <c r="H105" s="75">
        <v>71064</v>
      </c>
      <c r="I105" s="75">
        <v>0</v>
      </c>
      <c r="J105" s="76">
        <v>0</v>
      </c>
      <c r="K105" s="75">
        <v>0</v>
      </c>
      <c r="L105" s="75">
        <v>0</v>
      </c>
      <c r="M105" s="75">
        <v>0</v>
      </c>
      <c r="N105" s="75">
        <v>0</v>
      </c>
      <c r="O105" s="75">
        <v>0</v>
      </c>
      <c r="P105" s="76">
        <v>1744527</v>
      </c>
    </row>
    <row r="106" spans="1:16" ht="55.5" customHeight="1" x14ac:dyDescent="0.2">
      <c r="A106" s="67" t="s">
        <v>271</v>
      </c>
      <c r="B106" s="68"/>
      <c r="C106" s="69"/>
      <c r="D106" s="70" t="s">
        <v>272</v>
      </c>
      <c r="E106" s="71">
        <v>12247441</v>
      </c>
      <c r="F106" s="72">
        <v>10447441</v>
      </c>
      <c r="G106" s="72">
        <v>2176300</v>
      </c>
      <c r="H106" s="72">
        <v>136788</v>
      </c>
      <c r="I106" s="72">
        <v>0</v>
      </c>
      <c r="J106" s="71">
        <v>6669100</v>
      </c>
      <c r="K106" s="72">
        <v>6669100</v>
      </c>
      <c r="L106" s="72">
        <v>0</v>
      </c>
      <c r="M106" s="72">
        <v>0</v>
      </c>
      <c r="N106" s="72">
        <v>0</v>
      </c>
      <c r="O106" s="72">
        <v>6669100</v>
      </c>
      <c r="P106" s="71">
        <v>18916541</v>
      </c>
    </row>
    <row r="107" spans="1:16" ht="55.5" customHeight="1" x14ac:dyDescent="0.2">
      <c r="A107" s="67" t="s">
        <v>273</v>
      </c>
      <c r="B107" s="68"/>
      <c r="C107" s="69"/>
      <c r="D107" s="70" t="s">
        <v>272</v>
      </c>
      <c r="E107" s="71">
        <v>12247441</v>
      </c>
      <c r="F107" s="72">
        <v>10447441</v>
      </c>
      <c r="G107" s="72">
        <v>2176300</v>
      </c>
      <c r="H107" s="72">
        <v>136788</v>
      </c>
      <c r="I107" s="72">
        <v>0</v>
      </c>
      <c r="J107" s="71">
        <v>6669100</v>
      </c>
      <c r="K107" s="72">
        <v>6669100</v>
      </c>
      <c r="L107" s="72">
        <v>0</v>
      </c>
      <c r="M107" s="72">
        <v>0</v>
      </c>
      <c r="N107" s="72">
        <v>0</v>
      </c>
      <c r="O107" s="72">
        <v>6669100</v>
      </c>
      <c r="P107" s="71">
        <v>18916541</v>
      </c>
    </row>
    <row r="108" spans="1:16" ht="55.5" customHeight="1" x14ac:dyDescent="0.2">
      <c r="A108" s="73" t="s">
        <v>274</v>
      </c>
      <c r="B108" s="73" t="s">
        <v>73</v>
      </c>
      <c r="C108" s="74" t="s">
        <v>32</v>
      </c>
      <c r="D108" s="75" t="s">
        <v>74</v>
      </c>
      <c r="E108" s="76">
        <v>3147141</v>
      </c>
      <c r="F108" s="75">
        <v>3147141</v>
      </c>
      <c r="G108" s="75">
        <v>2176300</v>
      </c>
      <c r="H108" s="75">
        <v>136788</v>
      </c>
      <c r="I108" s="75">
        <v>0</v>
      </c>
      <c r="J108" s="76">
        <v>0</v>
      </c>
      <c r="K108" s="75">
        <v>0</v>
      </c>
      <c r="L108" s="75">
        <v>0</v>
      </c>
      <c r="M108" s="75">
        <v>0</v>
      </c>
      <c r="N108" s="75">
        <v>0</v>
      </c>
      <c r="O108" s="75">
        <v>0</v>
      </c>
      <c r="P108" s="76">
        <v>3147141</v>
      </c>
    </row>
    <row r="109" spans="1:16" ht="13.5" customHeight="1" x14ac:dyDescent="0.2">
      <c r="A109" s="73" t="s">
        <v>275</v>
      </c>
      <c r="B109" s="73" t="s">
        <v>276</v>
      </c>
      <c r="C109" s="74" t="s">
        <v>36</v>
      </c>
      <c r="D109" s="75" t="s">
        <v>277</v>
      </c>
      <c r="E109" s="76">
        <v>1800000</v>
      </c>
      <c r="F109" s="75">
        <v>0</v>
      </c>
      <c r="G109" s="75">
        <v>0</v>
      </c>
      <c r="H109" s="75">
        <v>0</v>
      </c>
      <c r="I109" s="75">
        <v>0</v>
      </c>
      <c r="J109" s="76">
        <v>0</v>
      </c>
      <c r="K109" s="75">
        <v>0</v>
      </c>
      <c r="L109" s="75">
        <v>0</v>
      </c>
      <c r="M109" s="75">
        <v>0</v>
      </c>
      <c r="N109" s="75">
        <v>0</v>
      </c>
      <c r="O109" s="75">
        <v>0</v>
      </c>
      <c r="P109" s="76">
        <v>1800000</v>
      </c>
    </row>
    <row r="110" spans="1:16" ht="45.75" customHeight="1" x14ac:dyDescent="0.2">
      <c r="A110" s="73" t="s">
        <v>5</v>
      </c>
      <c r="B110" s="73" t="s">
        <v>6</v>
      </c>
      <c r="C110" s="74" t="s">
        <v>35</v>
      </c>
      <c r="D110" s="75" t="s">
        <v>3</v>
      </c>
      <c r="E110" s="76">
        <v>1945800</v>
      </c>
      <c r="F110" s="75">
        <v>1945800</v>
      </c>
      <c r="G110" s="75">
        <v>0</v>
      </c>
      <c r="H110" s="75">
        <v>0</v>
      </c>
      <c r="I110" s="75">
        <v>0</v>
      </c>
      <c r="J110" s="76">
        <v>2530100</v>
      </c>
      <c r="K110" s="75">
        <v>2530100</v>
      </c>
      <c r="L110" s="75">
        <v>0</v>
      </c>
      <c r="M110" s="75">
        <v>0</v>
      </c>
      <c r="N110" s="75">
        <v>0</v>
      </c>
      <c r="O110" s="75">
        <v>2530100</v>
      </c>
      <c r="P110" s="76">
        <v>4475900</v>
      </c>
    </row>
    <row r="111" spans="1:16" ht="55.5" customHeight="1" x14ac:dyDescent="0.2">
      <c r="A111" s="73" t="s">
        <v>7</v>
      </c>
      <c r="B111" s="73" t="s">
        <v>278</v>
      </c>
      <c r="C111" s="74" t="s">
        <v>35</v>
      </c>
      <c r="D111" s="75" t="s">
        <v>8</v>
      </c>
      <c r="E111" s="76">
        <v>5354500</v>
      </c>
      <c r="F111" s="75">
        <v>5354500</v>
      </c>
      <c r="G111" s="75">
        <v>0</v>
      </c>
      <c r="H111" s="75">
        <v>0</v>
      </c>
      <c r="I111" s="75">
        <v>0</v>
      </c>
      <c r="J111" s="76">
        <v>4139000</v>
      </c>
      <c r="K111" s="75">
        <v>4139000</v>
      </c>
      <c r="L111" s="75">
        <v>0</v>
      </c>
      <c r="M111" s="75">
        <v>0</v>
      </c>
      <c r="N111" s="75">
        <v>0</v>
      </c>
      <c r="O111" s="75">
        <v>4139000</v>
      </c>
      <c r="P111" s="76">
        <v>9493500</v>
      </c>
    </row>
    <row r="112" spans="1:16" ht="55.5" customHeight="1" x14ac:dyDescent="0.2">
      <c r="A112" s="77" t="s">
        <v>4</v>
      </c>
      <c r="B112" s="78" t="s">
        <v>4</v>
      </c>
      <c r="C112" s="79" t="s">
        <v>4</v>
      </c>
      <c r="D112" s="80" t="s">
        <v>279</v>
      </c>
      <c r="E112" s="71">
        <v>487247779.5</v>
      </c>
      <c r="F112" s="71">
        <v>453444038.77999997</v>
      </c>
      <c r="G112" s="71">
        <v>233911035.18000001</v>
      </c>
      <c r="H112" s="71">
        <v>44587210</v>
      </c>
      <c r="I112" s="71">
        <v>32003740.719999999</v>
      </c>
      <c r="J112" s="71">
        <v>49000194.5</v>
      </c>
      <c r="K112" s="71">
        <v>26930476.5</v>
      </c>
      <c r="L112" s="71">
        <v>8932900</v>
      </c>
      <c r="M112" s="71">
        <v>134265</v>
      </c>
      <c r="N112" s="71">
        <v>720900</v>
      </c>
      <c r="O112" s="71">
        <v>40067294.5</v>
      </c>
      <c r="P112" s="71">
        <v>536247974</v>
      </c>
    </row>
    <row r="113" spans="1:16" ht="15" customHeight="1" x14ac:dyDescent="0.2"/>
    <row r="114" spans="1:16" ht="25.5" customHeight="1" x14ac:dyDescent="0.2">
      <c r="A114" s="61"/>
      <c r="B114" s="64" t="s">
        <v>465</v>
      </c>
      <c r="C114" s="61"/>
      <c r="D114" s="61"/>
      <c r="E114" s="61"/>
      <c r="F114" s="61"/>
      <c r="G114" s="61"/>
      <c r="H114" s="61"/>
      <c r="I114" s="64" t="s">
        <v>466</v>
      </c>
      <c r="J114" s="61"/>
      <c r="K114" s="61"/>
      <c r="L114" s="61"/>
      <c r="M114" s="61"/>
      <c r="N114" s="61"/>
      <c r="O114" s="61"/>
      <c r="P114" s="61"/>
    </row>
  </sheetData>
  <mergeCells count="23">
    <mergeCell ref="J8:O8"/>
    <mergeCell ref="J9:J11"/>
    <mergeCell ref="K9:K11"/>
    <mergeCell ref="L9:L11"/>
    <mergeCell ref="M9:N9"/>
    <mergeCell ref="M10:M11"/>
    <mergeCell ref="N10:N11"/>
    <mergeCell ref="M2:O2"/>
    <mergeCell ref="A4:P4"/>
    <mergeCell ref="A5:P5"/>
    <mergeCell ref="A8:A11"/>
    <mergeCell ref="B8:B11"/>
    <mergeCell ref="C8:C11"/>
    <mergeCell ref="D8:D11"/>
    <mergeCell ref="E8:I8"/>
    <mergeCell ref="E9:E11"/>
    <mergeCell ref="F9:F11"/>
    <mergeCell ref="G9:H9"/>
    <mergeCell ref="O9:O11"/>
    <mergeCell ref="P8:P11"/>
    <mergeCell ref="G10:G11"/>
    <mergeCell ref="H10:H11"/>
    <mergeCell ref="I9:I1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opLeftCell="A94" workbookViewId="0">
      <selection activeCell="C121" sqref="C121"/>
    </sheetView>
  </sheetViews>
  <sheetFormatPr defaultRowHeight="12.75" x14ac:dyDescent="0.2"/>
  <cols>
    <col min="1" max="2" width="20.7109375" style="61" customWidth="1"/>
    <col min="3" max="3" width="100.7109375" style="61" customWidth="1"/>
    <col min="4" max="4" width="20.7109375" style="61" customWidth="1"/>
    <col min="5" max="16384" width="9.140625" style="61"/>
  </cols>
  <sheetData>
    <row r="1" spans="1:4" x14ac:dyDescent="0.2">
      <c r="C1" s="163" t="s">
        <v>483</v>
      </c>
      <c r="D1" s="163"/>
    </row>
    <row r="2" spans="1:4" ht="12.75" customHeight="1" x14ac:dyDescent="0.2">
      <c r="C2" s="164" t="s">
        <v>482</v>
      </c>
      <c r="D2" s="164"/>
    </row>
    <row r="3" spans="1:4" ht="22.5" customHeight="1" x14ac:dyDescent="0.2">
      <c r="C3" s="164"/>
      <c r="D3" s="164"/>
    </row>
    <row r="4" spans="1:4" x14ac:dyDescent="0.2">
      <c r="C4" s="63"/>
    </row>
    <row r="5" spans="1:4" x14ac:dyDescent="0.2">
      <c r="A5" s="131" t="s">
        <v>484</v>
      </c>
      <c r="B5" s="131"/>
      <c r="C5" s="131"/>
      <c r="D5" s="131"/>
    </row>
    <row r="6" spans="1:4" x14ac:dyDescent="0.2">
      <c r="A6" s="165" t="s">
        <v>0</v>
      </c>
      <c r="B6" s="165"/>
      <c r="C6" s="165"/>
      <c r="D6" s="165"/>
    </row>
    <row r="7" spans="1:4" x14ac:dyDescent="0.2">
      <c r="A7" s="127" t="s">
        <v>1</v>
      </c>
      <c r="B7" s="127"/>
      <c r="C7" s="127"/>
      <c r="D7" s="127"/>
    </row>
    <row r="8" spans="1:4" ht="21.95" customHeight="1" x14ac:dyDescent="0.25">
      <c r="A8" s="84" t="s">
        <v>485</v>
      </c>
    </row>
    <row r="9" spans="1:4" x14ac:dyDescent="0.2">
      <c r="D9" s="63" t="s">
        <v>370</v>
      </c>
    </row>
    <row r="10" spans="1:4" ht="38.25" customHeight="1" x14ac:dyDescent="0.2">
      <c r="A10" s="85" t="s">
        <v>486</v>
      </c>
      <c r="B10" s="159" t="s">
        <v>487</v>
      </c>
      <c r="C10" s="160"/>
      <c r="D10" s="86" t="s">
        <v>2</v>
      </c>
    </row>
    <row r="11" spans="1:4" x14ac:dyDescent="0.2">
      <c r="A11" s="87">
        <v>1</v>
      </c>
      <c r="B11" s="159">
        <v>2</v>
      </c>
      <c r="C11" s="160"/>
      <c r="D11" s="88">
        <v>3</v>
      </c>
    </row>
    <row r="12" spans="1:4" x14ac:dyDescent="0.2">
      <c r="A12" s="139" t="s">
        <v>488</v>
      </c>
      <c r="B12" s="140"/>
      <c r="C12" s="140"/>
      <c r="D12" s="141"/>
    </row>
    <row r="13" spans="1:4" x14ac:dyDescent="0.2">
      <c r="A13" s="89" t="s">
        <v>489</v>
      </c>
      <c r="B13" s="161" t="s">
        <v>452</v>
      </c>
      <c r="C13" s="162"/>
      <c r="D13" s="90">
        <f>D14</f>
        <v>18554500</v>
      </c>
    </row>
    <row r="14" spans="1:4" x14ac:dyDescent="0.2">
      <c r="A14" s="91" t="s">
        <v>490</v>
      </c>
      <c r="B14" s="154" t="s">
        <v>491</v>
      </c>
      <c r="C14" s="155"/>
      <c r="D14" s="92">
        <v>18554500</v>
      </c>
    </row>
    <row r="15" spans="1:4" x14ac:dyDescent="0.2">
      <c r="A15" s="93">
        <v>41031100</v>
      </c>
      <c r="B15" s="148" t="s">
        <v>454</v>
      </c>
      <c r="C15" s="149"/>
      <c r="D15" s="94">
        <f>D16</f>
        <v>8188300</v>
      </c>
    </row>
    <row r="16" spans="1:4" x14ac:dyDescent="0.2">
      <c r="A16" s="91" t="s">
        <v>490</v>
      </c>
      <c r="B16" s="154" t="s">
        <v>491</v>
      </c>
      <c r="C16" s="155"/>
      <c r="D16" s="92">
        <v>8188300</v>
      </c>
    </row>
    <row r="17" spans="1:4" x14ac:dyDescent="0.2">
      <c r="A17" s="95">
        <v>41033900</v>
      </c>
      <c r="B17" s="152" t="s">
        <v>492</v>
      </c>
      <c r="C17" s="153"/>
      <c r="D17" s="96">
        <f>D18</f>
        <v>96708400</v>
      </c>
    </row>
    <row r="18" spans="1:4" x14ac:dyDescent="0.2">
      <c r="A18" s="1" t="s">
        <v>490</v>
      </c>
      <c r="B18" s="150" t="s">
        <v>491</v>
      </c>
      <c r="C18" s="151"/>
      <c r="D18" s="92">
        <f>64520900+32187500</f>
        <v>96708400</v>
      </c>
    </row>
    <row r="19" spans="1:4" x14ac:dyDescent="0.2">
      <c r="A19" s="95">
        <v>41035400</v>
      </c>
      <c r="B19" s="152" t="s">
        <v>456</v>
      </c>
      <c r="C19" s="153"/>
      <c r="D19" s="96">
        <f>D20</f>
        <v>218500</v>
      </c>
    </row>
    <row r="20" spans="1:4" x14ac:dyDescent="0.2">
      <c r="A20" s="1" t="s">
        <v>490</v>
      </c>
      <c r="B20" s="150" t="s">
        <v>491</v>
      </c>
      <c r="C20" s="151"/>
      <c r="D20" s="92">
        <v>218500</v>
      </c>
    </row>
    <row r="21" spans="1:4" ht="25.5" customHeight="1" x14ac:dyDescent="0.2">
      <c r="A21" s="95">
        <v>41036000</v>
      </c>
      <c r="B21" s="148" t="s">
        <v>457</v>
      </c>
      <c r="C21" s="149"/>
      <c r="D21" s="96">
        <f>D22</f>
        <v>1690600</v>
      </c>
    </row>
    <row r="22" spans="1:4" x14ac:dyDescent="0.2">
      <c r="A22" s="1" t="s">
        <v>490</v>
      </c>
      <c r="B22" s="150" t="s">
        <v>491</v>
      </c>
      <c r="C22" s="151"/>
      <c r="D22" s="92">
        <v>1690600</v>
      </c>
    </row>
    <row r="23" spans="1:4" ht="18" customHeight="1" x14ac:dyDescent="0.2">
      <c r="A23" s="95">
        <v>41036300</v>
      </c>
      <c r="B23" s="152" t="s">
        <v>458</v>
      </c>
      <c r="C23" s="153"/>
      <c r="D23" s="96">
        <f>D24</f>
        <v>10902300</v>
      </c>
    </row>
    <row r="24" spans="1:4" x14ac:dyDescent="0.2">
      <c r="A24" s="1" t="s">
        <v>490</v>
      </c>
      <c r="B24" s="150" t="s">
        <v>491</v>
      </c>
      <c r="C24" s="151"/>
      <c r="D24" s="92">
        <f>4291600+560300+6050400</f>
        <v>10902300</v>
      </c>
    </row>
    <row r="25" spans="1:4" x14ac:dyDescent="0.2">
      <c r="A25" s="95">
        <v>41051000</v>
      </c>
      <c r="B25" s="152" t="s">
        <v>461</v>
      </c>
      <c r="C25" s="153"/>
      <c r="D25" s="96">
        <f>D26</f>
        <v>1062839</v>
      </c>
    </row>
    <row r="26" spans="1:4" x14ac:dyDescent="0.2">
      <c r="A26" s="97" t="s">
        <v>493</v>
      </c>
      <c r="B26" s="150" t="s">
        <v>494</v>
      </c>
      <c r="C26" s="151"/>
      <c r="D26" s="92">
        <f>272098+434686+356055</f>
        <v>1062839</v>
      </c>
    </row>
    <row r="27" spans="1:4" ht="12.75" customHeight="1" x14ac:dyDescent="0.2">
      <c r="A27" s="95">
        <v>41053900</v>
      </c>
      <c r="B27" s="148" t="s">
        <v>3</v>
      </c>
      <c r="C27" s="149"/>
      <c r="D27" s="96">
        <f>D28+D29</f>
        <v>3129341</v>
      </c>
    </row>
    <row r="28" spans="1:4" ht="24.75" customHeight="1" x14ac:dyDescent="0.2">
      <c r="A28" s="97" t="s">
        <v>493</v>
      </c>
      <c r="B28" s="157" t="s">
        <v>495</v>
      </c>
      <c r="C28" s="158"/>
      <c r="D28" s="92">
        <f>56562+13728</f>
        <v>70290</v>
      </c>
    </row>
    <row r="29" spans="1:4" ht="24.75" customHeight="1" x14ac:dyDescent="0.2">
      <c r="A29" s="97" t="s">
        <v>493</v>
      </c>
      <c r="B29" s="154" t="s">
        <v>496</v>
      </c>
      <c r="C29" s="155"/>
      <c r="D29" s="92">
        <f>2287586+776465-5000</f>
        <v>3059051</v>
      </c>
    </row>
    <row r="30" spans="1:4" ht="24.75" customHeight="1" x14ac:dyDescent="0.2">
      <c r="A30" s="98" t="s">
        <v>497</v>
      </c>
      <c r="B30" s="148" t="s">
        <v>498</v>
      </c>
      <c r="C30" s="149"/>
      <c r="D30" s="96">
        <f>D31</f>
        <v>70272</v>
      </c>
    </row>
    <row r="31" spans="1:4" ht="17.25" customHeight="1" x14ac:dyDescent="0.2">
      <c r="A31" s="97" t="s">
        <v>493</v>
      </c>
      <c r="B31" s="150" t="s">
        <v>494</v>
      </c>
      <c r="C31" s="151"/>
      <c r="D31" s="92">
        <v>70272</v>
      </c>
    </row>
    <row r="32" spans="1:4" ht="57.75" customHeight="1" x14ac:dyDescent="0.2">
      <c r="A32" s="98" t="s">
        <v>499</v>
      </c>
      <c r="B32" s="156" t="s">
        <v>463</v>
      </c>
      <c r="C32" s="156"/>
      <c r="D32" s="96">
        <f>D33</f>
        <v>138218</v>
      </c>
    </row>
    <row r="33" spans="1:4" ht="17.25" customHeight="1" x14ac:dyDescent="0.2">
      <c r="A33" s="97" t="s">
        <v>493</v>
      </c>
      <c r="B33" s="150" t="s">
        <v>494</v>
      </c>
      <c r="C33" s="151"/>
      <c r="D33" s="92">
        <v>138218</v>
      </c>
    </row>
    <row r="34" spans="1:4" x14ac:dyDescent="0.2">
      <c r="A34" s="139" t="s">
        <v>500</v>
      </c>
      <c r="B34" s="140"/>
      <c r="C34" s="140"/>
      <c r="D34" s="141"/>
    </row>
    <row r="35" spans="1:4" x14ac:dyDescent="0.2">
      <c r="A35" s="95">
        <v>41033900</v>
      </c>
      <c r="B35" s="152" t="s">
        <v>492</v>
      </c>
      <c r="C35" s="153"/>
      <c r="D35" s="99">
        <f>D36</f>
        <v>2770400</v>
      </c>
    </row>
    <row r="36" spans="1:4" x14ac:dyDescent="0.2">
      <c r="A36" s="1" t="s">
        <v>490</v>
      </c>
      <c r="B36" s="150" t="s">
        <v>491</v>
      </c>
      <c r="C36" s="151"/>
      <c r="D36" s="100">
        <v>2770400</v>
      </c>
    </row>
    <row r="37" spans="1:4" x14ac:dyDescent="0.2">
      <c r="A37" s="95">
        <v>41035400</v>
      </c>
      <c r="B37" s="152" t="s">
        <v>456</v>
      </c>
      <c r="C37" s="153"/>
      <c r="D37" s="101">
        <v>163800</v>
      </c>
    </row>
    <row r="38" spans="1:4" x14ac:dyDescent="0.2">
      <c r="A38" s="1" t="s">
        <v>490</v>
      </c>
      <c r="B38" s="150" t="s">
        <v>491</v>
      </c>
      <c r="C38" s="151"/>
      <c r="D38" s="100">
        <v>163800</v>
      </c>
    </row>
    <row r="39" spans="1:4" x14ac:dyDescent="0.2">
      <c r="A39" s="95">
        <v>41053900</v>
      </c>
      <c r="B39" s="148" t="s">
        <v>3</v>
      </c>
      <c r="C39" s="149"/>
      <c r="D39" s="102">
        <f>D40</f>
        <v>65000</v>
      </c>
    </row>
    <row r="40" spans="1:4" x14ac:dyDescent="0.2">
      <c r="A40" s="97" t="s">
        <v>493</v>
      </c>
      <c r="B40" s="154" t="s">
        <v>496</v>
      </c>
      <c r="C40" s="155"/>
      <c r="D40" s="100">
        <f>60000+5000</f>
        <v>65000</v>
      </c>
    </row>
    <row r="41" spans="1:4" ht="28.5" customHeight="1" x14ac:dyDescent="0.2">
      <c r="A41" s="98" t="s">
        <v>501</v>
      </c>
      <c r="B41" s="148" t="s">
        <v>502</v>
      </c>
      <c r="C41" s="149"/>
      <c r="D41" s="103">
        <f>D42</f>
        <v>1137100</v>
      </c>
    </row>
    <row r="42" spans="1:4" x14ac:dyDescent="0.2">
      <c r="A42" s="1" t="s">
        <v>490</v>
      </c>
      <c r="B42" s="150" t="s">
        <v>491</v>
      </c>
      <c r="C42" s="151"/>
      <c r="D42" s="104">
        <f>541000+540200+55900</f>
        <v>1137100</v>
      </c>
    </row>
    <row r="43" spans="1:4" x14ac:dyDescent="0.2">
      <c r="A43" s="105" t="s">
        <v>4</v>
      </c>
      <c r="B43" s="106" t="s">
        <v>503</v>
      </c>
      <c r="C43" s="107"/>
      <c r="D43" s="108">
        <f>D44+D45</f>
        <v>144799570</v>
      </c>
    </row>
    <row r="44" spans="1:4" x14ac:dyDescent="0.2">
      <c r="A44" s="105" t="s">
        <v>4</v>
      </c>
      <c r="B44" s="106" t="s">
        <v>504</v>
      </c>
      <c r="C44" s="107"/>
      <c r="D44" s="108">
        <f>D13+D17+D27+D25+D19+D21+D23+D30+D32+D15</f>
        <v>140663270</v>
      </c>
    </row>
    <row r="45" spans="1:4" x14ac:dyDescent="0.2">
      <c r="A45" s="105" t="s">
        <v>4</v>
      </c>
      <c r="B45" s="106" t="s">
        <v>505</v>
      </c>
      <c r="C45" s="107"/>
      <c r="D45" s="108">
        <f>D42+D36+D40+D38</f>
        <v>4136300</v>
      </c>
    </row>
    <row r="46" spans="1:4" ht="5.25" customHeight="1" x14ac:dyDescent="0.2"/>
    <row r="47" spans="1:4" ht="12.75" customHeight="1" x14ac:dyDescent="0.25">
      <c r="A47" s="84" t="s">
        <v>506</v>
      </c>
      <c r="D47" s="63" t="s">
        <v>370</v>
      </c>
    </row>
    <row r="48" spans="1:4" ht="63.75" x14ac:dyDescent="0.2">
      <c r="A48" s="109" t="s">
        <v>507</v>
      </c>
      <c r="B48" s="109" t="s">
        <v>508</v>
      </c>
      <c r="C48" s="109" t="s">
        <v>509</v>
      </c>
      <c r="D48" s="109" t="s">
        <v>2</v>
      </c>
    </row>
    <row r="49" spans="1:4" x14ac:dyDescent="0.2">
      <c r="A49" s="110">
        <v>1</v>
      </c>
      <c r="B49" s="110">
        <v>2</v>
      </c>
      <c r="C49" s="110">
        <v>3</v>
      </c>
      <c r="D49" s="110">
        <v>4</v>
      </c>
    </row>
    <row r="50" spans="1:4" x14ac:dyDescent="0.2">
      <c r="A50" s="139" t="s">
        <v>510</v>
      </c>
      <c r="B50" s="140"/>
      <c r="C50" s="140"/>
      <c r="D50" s="141"/>
    </row>
    <row r="51" spans="1:4" x14ac:dyDescent="0.2">
      <c r="A51" s="95" t="s">
        <v>5</v>
      </c>
      <c r="B51" s="133" t="s">
        <v>6</v>
      </c>
      <c r="C51" s="67" t="s">
        <v>3</v>
      </c>
      <c r="D51" s="111">
        <f>D52</f>
        <v>1945800</v>
      </c>
    </row>
    <row r="52" spans="1:4" x14ac:dyDescent="0.2">
      <c r="A52" s="136" t="s">
        <v>493</v>
      </c>
      <c r="B52" s="134"/>
      <c r="C52" s="112" t="s">
        <v>494</v>
      </c>
      <c r="D52" s="111">
        <f>D53+D54+D55+D57+D56</f>
        <v>1945800</v>
      </c>
    </row>
    <row r="53" spans="1:4" ht="30" customHeight="1" x14ac:dyDescent="0.2">
      <c r="A53" s="137"/>
      <c r="B53" s="134"/>
      <c r="C53" s="65" t="s">
        <v>511</v>
      </c>
      <c r="D53" s="113">
        <v>110700</v>
      </c>
    </row>
    <row r="54" spans="1:4" ht="30" customHeight="1" x14ac:dyDescent="0.2">
      <c r="A54" s="137"/>
      <c r="B54" s="134"/>
      <c r="C54" s="65" t="s">
        <v>512</v>
      </c>
      <c r="D54" s="114">
        <v>1020100</v>
      </c>
    </row>
    <row r="55" spans="1:4" ht="30" customHeight="1" x14ac:dyDescent="0.2">
      <c r="A55" s="137"/>
      <c r="B55" s="134"/>
      <c r="C55" s="65" t="s">
        <v>513</v>
      </c>
      <c r="D55" s="114">
        <v>150000</v>
      </c>
    </row>
    <row r="56" spans="1:4" ht="30" customHeight="1" x14ac:dyDescent="0.2">
      <c r="A56" s="137"/>
      <c r="B56" s="134"/>
      <c r="C56" s="65" t="s">
        <v>514</v>
      </c>
      <c r="D56" s="114">
        <v>165000</v>
      </c>
    </row>
    <row r="57" spans="1:4" ht="30" customHeight="1" x14ac:dyDescent="0.2">
      <c r="A57" s="138"/>
      <c r="B57" s="135"/>
      <c r="C57" s="65" t="s">
        <v>515</v>
      </c>
      <c r="D57" s="114">
        <f>250000+250000</f>
        <v>500000</v>
      </c>
    </row>
    <row r="58" spans="1:4" ht="31.5" customHeight="1" x14ac:dyDescent="0.2">
      <c r="A58" s="95" t="s">
        <v>7</v>
      </c>
      <c r="B58" s="133">
        <v>9800</v>
      </c>
      <c r="C58" s="67" t="s">
        <v>8</v>
      </c>
      <c r="D58" s="115">
        <f>D59</f>
        <v>5354500</v>
      </c>
    </row>
    <row r="59" spans="1:4" ht="18" customHeight="1" x14ac:dyDescent="0.2">
      <c r="A59" s="136" t="s">
        <v>490</v>
      </c>
      <c r="B59" s="134"/>
      <c r="C59" s="51" t="s">
        <v>491</v>
      </c>
      <c r="D59" s="115">
        <f>D60+D61+D62+D63+D64+D65+D66+D82+D83+D84+D67+D68+D69+D70+D71+D72+D75+D73+D74+D76+D77+D78+D79+D80+D81</f>
        <v>5354500</v>
      </c>
    </row>
    <row r="60" spans="1:4" ht="30" customHeight="1" x14ac:dyDescent="0.2">
      <c r="A60" s="137"/>
      <c r="B60" s="134"/>
      <c r="C60" s="52" t="s">
        <v>516</v>
      </c>
      <c r="D60" s="114">
        <f>50000+22500</f>
        <v>72500</v>
      </c>
    </row>
    <row r="61" spans="1:4" ht="21" customHeight="1" x14ac:dyDescent="0.2">
      <c r="A61" s="137"/>
      <c r="B61" s="134"/>
      <c r="C61" s="116" t="s">
        <v>517</v>
      </c>
      <c r="D61" s="117">
        <f>200000</f>
        <v>200000</v>
      </c>
    </row>
    <row r="62" spans="1:4" ht="19.5" customHeight="1" x14ac:dyDescent="0.2">
      <c r="A62" s="137"/>
      <c r="B62" s="134"/>
      <c r="C62" s="116" t="s">
        <v>518</v>
      </c>
      <c r="D62" s="114">
        <v>200000</v>
      </c>
    </row>
    <row r="63" spans="1:4" ht="18" customHeight="1" x14ac:dyDescent="0.2">
      <c r="A63" s="137"/>
      <c r="B63" s="134"/>
      <c r="C63" s="116" t="s">
        <v>519</v>
      </c>
      <c r="D63" s="114">
        <v>200000</v>
      </c>
    </row>
    <row r="64" spans="1:4" ht="22.5" customHeight="1" x14ac:dyDescent="0.2">
      <c r="A64" s="137"/>
      <c r="B64" s="134"/>
      <c r="C64" s="116" t="s">
        <v>520</v>
      </c>
      <c r="D64" s="114">
        <v>200000</v>
      </c>
    </row>
    <row r="65" spans="1:4" ht="21" customHeight="1" x14ac:dyDescent="0.2">
      <c r="A65" s="137"/>
      <c r="B65" s="134"/>
      <c r="C65" s="116" t="s">
        <v>521</v>
      </c>
      <c r="D65" s="114">
        <v>200000</v>
      </c>
    </row>
    <row r="66" spans="1:4" ht="20.25" customHeight="1" x14ac:dyDescent="0.2">
      <c r="A66" s="137"/>
      <c r="B66" s="134"/>
      <c r="C66" s="116" t="s">
        <v>522</v>
      </c>
      <c r="D66" s="114">
        <v>200000</v>
      </c>
    </row>
    <row r="67" spans="1:4" ht="20.25" customHeight="1" x14ac:dyDescent="0.2">
      <c r="A67" s="137"/>
      <c r="B67" s="134"/>
      <c r="C67" s="116" t="s">
        <v>523</v>
      </c>
      <c r="D67" s="114">
        <v>200000</v>
      </c>
    </row>
    <row r="68" spans="1:4" ht="20.25" customHeight="1" x14ac:dyDescent="0.2">
      <c r="A68" s="137"/>
      <c r="B68" s="134"/>
      <c r="C68" s="116" t="s">
        <v>524</v>
      </c>
      <c r="D68" s="114">
        <v>200000</v>
      </c>
    </row>
    <row r="69" spans="1:4" ht="20.25" customHeight="1" x14ac:dyDescent="0.2">
      <c r="A69" s="137"/>
      <c r="B69" s="134"/>
      <c r="C69" s="116" t="s">
        <v>525</v>
      </c>
      <c r="D69" s="114">
        <v>200000</v>
      </c>
    </row>
    <row r="70" spans="1:4" ht="20.25" customHeight="1" x14ac:dyDescent="0.2">
      <c r="A70" s="137"/>
      <c r="B70" s="134"/>
      <c r="C70" s="116" t="s">
        <v>526</v>
      </c>
      <c r="D70" s="114">
        <v>200000</v>
      </c>
    </row>
    <row r="71" spans="1:4" ht="20.25" customHeight="1" x14ac:dyDescent="0.2">
      <c r="A71" s="137"/>
      <c r="B71" s="134"/>
      <c r="C71" s="116" t="s">
        <v>527</v>
      </c>
      <c r="D71" s="114">
        <v>200000</v>
      </c>
    </row>
    <row r="72" spans="1:4" ht="20.25" customHeight="1" x14ac:dyDescent="0.2">
      <c r="A72" s="137"/>
      <c r="B72" s="134"/>
      <c r="C72" s="116" t="s">
        <v>528</v>
      </c>
      <c r="D72" s="114">
        <f>220000+400000</f>
        <v>620000</v>
      </c>
    </row>
    <row r="73" spans="1:4" ht="20.25" customHeight="1" x14ac:dyDescent="0.2">
      <c r="A73" s="137"/>
      <c r="B73" s="134"/>
      <c r="C73" s="116" t="s">
        <v>529</v>
      </c>
      <c r="D73" s="114">
        <v>200000</v>
      </c>
    </row>
    <row r="74" spans="1:4" ht="20.25" customHeight="1" x14ac:dyDescent="0.2">
      <c r="A74" s="137"/>
      <c r="B74" s="134"/>
      <c r="C74" s="116" t="s">
        <v>530</v>
      </c>
      <c r="D74" s="114">
        <v>200000</v>
      </c>
    </row>
    <row r="75" spans="1:4" ht="20.25" customHeight="1" x14ac:dyDescent="0.2">
      <c r="A75" s="137"/>
      <c r="B75" s="134"/>
      <c r="C75" s="116" t="s">
        <v>531</v>
      </c>
      <c r="D75" s="114">
        <v>300000</v>
      </c>
    </row>
    <row r="76" spans="1:4" ht="20.25" customHeight="1" x14ac:dyDescent="0.2">
      <c r="A76" s="137"/>
      <c r="B76" s="134"/>
      <c r="C76" s="116" t="s">
        <v>532</v>
      </c>
      <c r="D76" s="114">
        <v>200000</v>
      </c>
    </row>
    <row r="77" spans="1:4" ht="20.25" customHeight="1" x14ac:dyDescent="0.2">
      <c r="A77" s="137"/>
      <c r="B77" s="134"/>
      <c r="C77" s="116" t="s">
        <v>533</v>
      </c>
      <c r="D77" s="114">
        <v>200000</v>
      </c>
    </row>
    <row r="78" spans="1:4" ht="20.25" customHeight="1" x14ac:dyDescent="0.2">
      <c r="A78" s="137"/>
      <c r="B78" s="134"/>
      <c r="C78" s="116" t="s">
        <v>534</v>
      </c>
      <c r="D78" s="114">
        <v>195000</v>
      </c>
    </row>
    <row r="79" spans="1:4" ht="20.25" customHeight="1" x14ac:dyDescent="0.2">
      <c r="A79" s="137"/>
      <c r="B79" s="134"/>
      <c r="C79" s="116" t="s">
        <v>535</v>
      </c>
      <c r="D79" s="114">
        <v>100000</v>
      </c>
    </row>
    <row r="80" spans="1:4" ht="20.25" customHeight="1" x14ac:dyDescent="0.2">
      <c r="A80" s="137"/>
      <c r="B80" s="134"/>
      <c r="C80" s="116" t="s">
        <v>536</v>
      </c>
      <c r="D80" s="114">
        <v>200000</v>
      </c>
    </row>
    <row r="81" spans="1:4" ht="20.25" customHeight="1" x14ac:dyDescent="0.2">
      <c r="A81" s="137"/>
      <c r="B81" s="134"/>
      <c r="C81" s="116" t="s">
        <v>537</v>
      </c>
      <c r="D81" s="114">
        <v>400000</v>
      </c>
    </row>
    <row r="82" spans="1:4" ht="20.25" customHeight="1" x14ac:dyDescent="0.2">
      <c r="A82" s="137"/>
      <c r="B82" s="134"/>
      <c r="C82" s="116" t="s">
        <v>538</v>
      </c>
      <c r="D82" s="114">
        <v>67000</v>
      </c>
    </row>
    <row r="83" spans="1:4" ht="20.25" customHeight="1" x14ac:dyDescent="0.2">
      <c r="A83" s="137"/>
      <c r="B83" s="134"/>
      <c r="C83" s="116" t="s">
        <v>539</v>
      </c>
      <c r="D83" s="114">
        <v>100000</v>
      </c>
    </row>
    <row r="84" spans="1:4" ht="20.25" customHeight="1" x14ac:dyDescent="0.2">
      <c r="A84" s="138"/>
      <c r="B84" s="135"/>
      <c r="C84" s="116" t="s">
        <v>540</v>
      </c>
      <c r="D84" s="114">
        <f>150000+150000</f>
        <v>300000</v>
      </c>
    </row>
    <row r="85" spans="1:4" ht="20.100000000000001" customHeight="1" x14ac:dyDescent="0.2">
      <c r="A85" s="139" t="s">
        <v>541</v>
      </c>
      <c r="B85" s="140"/>
      <c r="C85" s="140"/>
      <c r="D85" s="141"/>
    </row>
    <row r="86" spans="1:4" ht="20.100000000000001" customHeight="1" x14ac:dyDescent="0.2">
      <c r="A86" s="133" t="s">
        <v>5</v>
      </c>
      <c r="B86" s="133">
        <v>9770</v>
      </c>
      <c r="C86" s="67" t="s">
        <v>3</v>
      </c>
      <c r="D86" s="118">
        <f>D87+D91</f>
        <v>2530100</v>
      </c>
    </row>
    <row r="87" spans="1:4" ht="20.100000000000001" customHeight="1" x14ac:dyDescent="0.2">
      <c r="A87" s="135"/>
      <c r="B87" s="134"/>
      <c r="C87" s="142" t="s">
        <v>512</v>
      </c>
      <c r="D87" s="145">
        <v>1530100</v>
      </c>
    </row>
    <row r="88" spans="1:4" ht="11.25" customHeight="1" x14ac:dyDescent="0.2">
      <c r="A88" s="136" t="s">
        <v>493</v>
      </c>
      <c r="B88" s="134"/>
      <c r="C88" s="143"/>
      <c r="D88" s="146"/>
    </row>
    <row r="89" spans="1:4" ht="6.75" customHeight="1" x14ac:dyDescent="0.2">
      <c r="A89" s="137"/>
      <c r="B89" s="134"/>
      <c r="C89" s="144"/>
      <c r="D89" s="147"/>
    </row>
    <row r="90" spans="1:4" ht="19.5" hidden="1" customHeight="1" x14ac:dyDescent="0.2">
      <c r="A90" s="137"/>
      <c r="B90" s="134"/>
      <c r="C90" s="119"/>
      <c r="D90" s="119"/>
    </row>
    <row r="91" spans="1:4" ht="26.25" customHeight="1" x14ac:dyDescent="0.2">
      <c r="A91" s="138"/>
      <c r="B91" s="135"/>
      <c r="C91" s="120" t="s">
        <v>542</v>
      </c>
      <c r="D91" s="121">
        <v>1000000</v>
      </c>
    </row>
    <row r="92" spans="1:4" ht="27.75" customHeight="1" x14ac:dyDescent="0.2">
      <c r="A92" s="95" t="s">
        <v>7</v>
      </c>
      <c r="B92" s="133">
        <v>9800</v>
      </c>
      <c r="C92" s="122" t="s">
        <v>8</v>
      </c>
      <c r="D92" s="118">
        <f>D93</f>
        <v>4139000</v>
      </c>
    </row>
    <row r="93" spans="1:4" ht="19.5" customHeight="1" x14ac:dyDescent="0.2">
      <c r="A93" s="136" t="s">
        <v>490</v>
      </c>
      <c r="B93" s="134"/>
      <c r="C93" s="51" t="s">
        <v>491</v>
      </c>
      <c r="D93" s="118">
        <f>D94+D95+D96+D97+D109+D98+D99+D100+D101+D102+D103+D104+D108+D105+D106+D107</f>
        <v>4139000</v>
      </c>
    </row>
    <row r="94" spans="1:4" ht="19.5" customHeight="1" x14ac:dyDescent="0.2">
      <c r="A94" s="137"/>
      <c r="B94" s="134"/>
      <c r="C94" s="116" t="s">
        <v>543</v>
      </c>
      <c r="D94" s="121">
        <v>200000</v>
      </c>
    </row>
    <row r="95" spans="1:4" ht="19.5" customHeight="1" x14ac:dyDescent="0.2">
      <c r="A95" s="137"/>
      <c r="B95" s="134"/>
      <c r="C95" s="116" t="s">
        <v>544</v>
      </c>
      <c r="D95" s="121">
        <v>200000</v>
      </c>
    </row>
    <row r="96" spans="1:4" ht="19.5" customHeight="1" x14ac:dyDescent="0.2">
      <c r="A96" s="137"/>
      <c r="B96" s="134"/>
      <c r="C96" s="116" t="s">
        <v>545</v>
      </c>
      <c r="D96" s="121">
        <v>200000</v>
      </c>
    </row>
    <row r="97" spans="1:4" ht="19.5" customHeight="1" x14ac:dyDescent="0.2">
      <c r="A97" s="137"/>
      <c r="B97" s="134"/>
      <c r="C97" s="116" t="s">
        <v>532</v>
      </c>
      <c r="D97" s="121">
        <v>200000</v>
      </c>
    </row>
    <row r="98" spans="1:4" ht="19.5" customHeight="1" x14ac:dyDescent="0.2">
      <c r="A98" s="137"/>
      <c r="B98" s="134"/>
      <c r="C98" s="116" t="s">
        <v>517</v>
      </c>
      <c r="D98" s="121">
        <f>200000+300000</f>
        <v>500000</v>
      </c>
    </row>
    <row r="99" spans="1:4" ht="19.5" customHeight="1" x14ac:dyDescent="0.2">
      <c r="A99" s="137"/>
      <c r="B99" s="134"/>
      <c r="C99" s="116" t="s">
        <v>546</v>
      </c>
      <c r="D99" s="121">
        <v>200000</v>
      </c>
    </row>
    <row r="100" spans="1:4" ht="19.5" customHeight="1" x14ac:dyDescent="0.2">
      <c r="A100" s="137"/>
      <c r="B100" s="134"/>
      <c r="C100" s="116" t="s">
        <v>547</v>
      </c>
      <c r="D100" s="121">
        <v>200000</v>
      </c>
    </row>
    <row r="101" spans="1:4" ht="19.5" customHeight="1" x14ac:dyDescent="0.2">
      <c r="A101" s="137"/>
      <c r="B101" s="134"/>
      <c r="C101" s="116" t="s">
        <v>548</v>
      </c>
      <c r="D101" s="121">
        <v>200000</v>
      </c>
    </row>
    <row r="102" spans="1:4" ht="19.5" customHeight="1" x14ac:dyDescent="0.2">
      <c r="A102" s="137"/>
      <c r="B102" s="134"/>
      <c r="C102" s="116" t="s">
        <v>549</v>
      </c>
      <c r="D102" s="121">
        <v>200000</v>
      </c>
    </row>
    <row r="103" spans="1:4" ht="19.5" customHeight="1" x14ac:dyDescent="0.2">
      <c r="A103" s="137"/>
      <c r="B103" s="134"/>
      <c r="C103" s="116" t="s">
        <v>550</v>
      </c>
      <c r="D103" s="121">
        <v>200000</v>
      </c>
    </row>
    <row r="104" spans="1:4" ht="19.5" customHeight="1" x14ac:dyDescent="0.2">
      <c r="A104" s="137"/>
      <c r="B104" s="134"/>
      <c r="C104" s="116" t="s">
        <v>551</v>
      </c>
      <c r="D104" s="121">
        <v>200000</v>
      </c>
    </row>
    <row r="105" spans="1:4" ht="19.5" customHeight="1" x14ac:dyDescent="0.2">
      <c r="A105" s="137"/>
      <c r="B105" s="134"/>
      <c r="C105" s="116" t="s">
        <v>552</v>
      </c>
      <c r="D105" s="121">
        <v>200000</v>
      </c>
    </row>
    <row r="106" spans="1:4" ht="19.5" customHeight="1" x14ac:dyDescent="0.2">
      <c r="A106" s="137"/>
      <c r="B106" s="134"/>
      <c r="C106" s="116" t="s">
        <v>535</v>
      </c>
      <c r="D106" s="121">
        <v>100000</v>
      </c>
    </row>
    <row r="107" spans="1:4" ht="19.5" customHeight="1" x14ac:dyDescent="0.2">
      <c r="A107" s="137"/>
      <c r="B107" s="134"/>
      <c r="C107" s="116" t="s">
        <v>553</v>
      </c>
      <c r="D107" s="121">
        <v>200000</v>
      </c>
    </row>
    <row r="108" spans="1:4" ht="28.5" customHeight="1" x14ac:dyDescent="0.2">
      <c r="A108" s="137"/>
      <c r="B108" s="134"/>
      <c r="C108" s="116" t="s">
        <v>554</v>
      </c>
      <c r="D108" s="121">
        <v>1100000</v>
      </c>
    </row>
    <row r="109" spans="1:4" ht="19.5" customHeight="1" x14ac:dyDescent="0.2">
      <c r="A109" s="138"/>
      <c r="B109" s="135"/>
      <c r="C109" s="116" t="s">
        <v>538</v>
      </c>
      <c r="D109" s="121">
        <v>39000</v>
      </c>
    </row>
    <row r="110" spans="1:4" x14ac:dyDescent="0.2">
      <c r="A110" s="123" t="s">
        <v>4</v>
      </c>
      <c r="B110" s="123" t="s">
        <v>4</v>
      </c>
      <c r="C110" s="106" t="s">
        <v>503</v>
      </c>
      <c r="D110" s="124">
        <f>D111+D112</f>
        <v>13969400</v>
      </c>
    </row>
    <row r="111" spans="1:4" x14ac:dyDescent="0.2">
      <c r="A111" s="123" t="s">
        <v>4</v>
      </c>
      <c r="B111" s="123" t="s">
        <v>4</v>
      </c>
      <c r="C111" s="106" t="s">
        <v>504</v>
      </c>
      <c r="D111" s="124">
        <f>D51+D58</f>
        <v>7300300</v>
      </c>
    </row>
    <row r="112" spans="1:4" x14ac:dyDescent="0.2">
      <c r="A112" s="123" t="s">
        <v>4</v>
      </c>
      <c r="B112" s="123" t="s">
        <v>4</v>
      </c>
      <c r="C112" s="106" t="s">
        <v>505</v>
      </c>
      <c r="D112" s="124">
        <f>D86+D92</f>
        <v>6669100</v>
      </c>
    </row>
    <row r="114" spans="2:4" x14ac:dyDescent="0.2">
      <c r="B114" s="64" t="s">
        <v>465</v>
      </c>
      <c r="C114" s="64" t="s">
        <v>555</v>
      </c>
      <c r="D114" s="64"/>
    </row>
  </sheetData>
  <mergeCells count="51">
    <mergeCell ref="B10:C10"/>
    <mergeCell ref="C1:D1"/>
    <mergeCell ref="C2:D3"/>
    <mergeCell ref="A5:D5"/>
    <mergeCell ref="A6:D6"/>
    <mergeCell ref="A7:D7"/>
    <mergeCell ref="B22:C22"/>
    <mergeCell ref="B11:C11"/>
    <mergeCell ref="A12:D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34:D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58:B84"/>
    <mergeCell ref="A59:A84"/>
    <mergeCell ref="B35:C35"/>
    <mergeCell ref="B36:C36"/>
    <mergeCell ref="B37:C37"/>
    <mergeCell ref="B38:C38"/>
    <mergeCell ref="B39:C39"/>
    <mergeCell ref="B40:C40"/>
    <mergeCell ref="B41:C41"/>
    <mergeCell ref="B42:C42"/>
    <mergeCell ref="A50:D50"/>
    <mergeCell ref="B51:B57"/>
    <mergeCell ref="A52:A57"/>
    <mergeCell ref="B92:B109"/>
    <mergeCell ref="A93:A109"/>
    <mergeCell ref="A85:D85"/>
    <mergeCell ref="A86:A87"/>
    <mergeCell ref="B86:B91"/>
    <mergeCell ref="C87:C89"/>
    <mergeCell ref="D87:D89"/>
    <mergeCell ref="A88:A9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tabSelected="1" view="pageBreakPreview" topLeftCell="A101" zoomScale="87" zoomScaleNormal="100" zoomScaleSheetLayoutView="87" workbookViewId="0">
      <selection activeCell="B105" sqref="B105:E105"/>
    </sheetView>
  </sheetViews>
  <sheetFormatPr defaultColWidth="9.140625" defaultRowHeight="12.75" x14ac:dyDescent="0.2"/>
  <cols>
    <col min="1" max="3" width="12" style="30" customWidth="1"/>
    <col min="4" max="4" width="53.85546875" style="30" customWidth="1"/>
    <col min="5" max="5" width="45.28515625" style="30" customWidth="1"/>
    <col min="6" max="6" width="42.140625" style="30" customWidth="1"/>
    <col min="7" max="7" width="14.7109375" style="30" customWidth="1"/>
    <col min="8" max="9" width="15.7109375" style="30" customWidth="1"/>
    <col min="10" max="10" width="17.140625" style="30" customWidth="1"/>
    <col min="11" max="11" width="9.5703125" style="30" bestFit="1" customWidth="1"/>
    <col min="12" max="12" width="9.42578125" style="30" bestFit="1" customWidth="1"/>
    <col min="13" max="13" width="11.7109375" style="30" bestFit="1" customWidth="1"/>
    <col min="14" max="16384" width="9.140625" style="30"/>
  </cols>
  <sheetData>
    <row r="1" spans="1:10" ht="12.75" hidden="1" customHeight="1" x14ac:dyDescent="0.2">
      <c r="H1" s="30" t="s">
        <v>280</v>
      </c>
    </row>
    <row r="2" spans="1:10" ht="10.5" customHeight="1" x14ac:dyDescent="0.2">
      <c r="H2" s="30" t="s">
        <v>280</v>
      </c>
    </row>
    <row r="3" spans="1:10" ht="5.25" hidden="1" customHeight="1" x14ac:dyDescent="0.2">
      <c r="H3" s="125"/>
      <c r="I3" s="125"/>
      <c r="J3" s="125"/>
    </row>
    <row r="4" spans="1:10" hidden="1" x14ac:dyDescent="0.2">
      <c r="H4" s="125"/>
      <c r="I4" s="125"/>
      <c r="J4" s="125"/>
    </row>
    <row r="5" spans="1:10" ht="91.5" customHeight="1" x14ac:dyDescent="0.2">
      <c r="H5" s="164" t="s">
        <v>468</v>
      </c>
      <c r="I5" s="164"/>
      <c r="J5" s="164"/>
    </row>
    <row r="6" spans="1:10" x14ac:dyDescent="0.2">
      <c r="A6" s="131" t="s">
        <v>281</v>
      </c>
      <c r="B6" s="131"/>
      <c r="C6" s="131"/>
      <c r="D6" s="131"/>
      <c r="E6" s="131"/>
      <c r="F6" s="131"/>
      <c r="G6" s="131"/>
      <c r="H6" s="131"/>
      <c r="I6" s="131"/>
      <c r="J6" s="131"/>
    </row>
    <row r="8" spans="1:10" x14ac:dyDescent="0.2">
      <c r="A8" s="45" t="s">
        <v>0</v>
      </c>
    </row>
    <row r="9" spans="1:10" x14ac:dyDescent="0.2">
      <c r="A9" s="30" t="s">
        <v>1</v>
      </c>
      <c r="J9" s="44" t="s">
        <v>12</v>
      </c>
    </row>
    <row r="10" spans="1:10" ht="12.75" customHeight="1" x14ac:dyDescent="0.2">
      <c r="A10" s="172" t="s">
        <v>13</v>
      </c>
      <c r="B10" s="172" t="s">
        <v>14</v>
      </c>
      <c r="C10" s="172" t="s">
        <v>15</v>
      </c>
      <c r="D10" s="142" t="s">
        <v>16</v>
      </c>
      <c r="E10" s="142" t="s">
        <v>282</v>
      </c>
      <c r="F10" s="172" t="s">
        <v>283</v>
      </c>
      <c r="G10" s="174" t="s">
        <v>2</v>
      </c>
      <c r="H10" s="142" t="s">
        <v>17</v>
      </c>
      <c r="I10" s="154" t="s">
        <v>18</v>
      </c>
      <c r="J10" s="155"/>
    </row>
    <row r="11" spans="1:10" ht="68.099999999999994" customHeight="1" x14ac:dyDescent="0.2">
      <c r="A11" s="173"/>
      <c r="B11" s="173"/>
      <c r="C11" s="173"/>
      <c r="D11" s="144"/>
      <c r="E11" s="144"/>
      <c r="F11" s="173"/>
      <c r="G11" s="175"/>
      <c r="H11" s="144"/>
      <c r="I11" s="49" t="s">
        <v>20</v>
      </c>
      <c r="J11" s="49" t="s">
        <v>24</v>
      </c>
    </row>
    <row r="12" spans="1:10" x14ac:dyDescent="0.2">
      <c r="A12" s="49">
        <v>1</v>
      </c>
      <c r="B12" s="49">
        <v>2</v>
      </c>
      <c r="C12" s="49">
        <v>3</v>
      </c>
      <c r="D12" s="49">
        <v>4</v>
      </c>
      <c r="E12" s="49">
        <v>5</v>
      </c>
      <c r="F12" s="49">
        <v>6</v>
      </c>
      <c r="G12" s="50">
        <v>7</v>
      </c>
      <c r="H12" s="49">
        <v>8</v>
      </c>
      <c r="I12" s="41">
        <v>9</v>
      </c>
      <c r="J12" s="41">
        <v>10</v>
      </c>
    </row>
    <row r="13" spans="1:10" x14ac:dyDescent="0.2">
      <c r="A13" s="46" t="s">
        <v>27</v>
      </c>
      <c r="B13" s="46" t="s">
        <v>284</v>
      </c>
      <c r="C13" s="46" t="s">
        <v>284</v>
      </c>
      <c r="D13" s="9" t="s">
        <v>28</v>
      </c>
      <c r="E13" s="9" t="s">
        <v>284</v>
      </c>
      <c r="F13" s="9" t="s">
        <v>284</v>
      </c>
      <c r="G13" s="3">
        <f>G14</f>
        <v>30222707</v>
      </c>
      <c r="H13" s="4">
        <f>H14</f>
        <v>26522542</v>
      </c>
      <c r="I13" s="4">
        <f t="shared" ref="I13:J13" si="0">I14</f>
        <v>3700165</v>
      </c>
      <c r="J13" s="4">
        <f t="shared" si="0"/>
        <v>3700165</v>
      </c>
    </row>
    <row r="14" spans="1:10" x14ac:dyDescent="0.2">
      <c r="A14" s="46" t="s">
        <v>29</v>
      </c>
      <c r="B14" s="46" t="s">
        <v>284</v>
      </c>
      <c r="C14" s="46" t="s">
        <v>284</v>
      </c>
      <c r="D14" s="9" t="s">
        <v>28</v>
      </c>
      <c r="E14" s="9" t="s">
        <v>284</v>
      </c>
      <c r="F14" s="9" t="s">
        <v>284</v>
      </c>
      <c r="G14" s="3">
        <f>H14+I14</f>
        <v>30222707</v>
      </c>
      <c r="H14" s="4">
        <f>SUM(H15:H22)</f>
        <v>26522542</v>
      </c>
      <c r="I14" s="4">
        <f>SUM(I15:I22)</f>
        <v>3700165</v>
      </c>
      <c r="J14" s="4">
        <f>SUM(J15:J22)</f>
        <v>3700165</v>
      </c>
    </row>
    <row r="15" spans="1:10" ht="25.5" x14ac:dyDescent="0.2">
      <c r="A15" s="142" t="s">
        <v>38</v>
      </c>
      <c r="B15" s="142" t="s">
        <v>39</v>
      </c>
      <c r="C15" s="142" t="s">
        <v>40</v>
      </c>
      <c r="D15" s="166" t="s">
        <v>41</v>
      </c>
      <c r="E15" s="11" t="s">
        <v>285</v>
      </c>
      <c r="F15" s="11" t="s">
        <v>286</v>
      </c>
      <c r="G15" s="3">
        <f t="shared" ref="G15:G89" si="1">H15+I15</f>
        <v>13239330</v>
      </c>
      <c r="H15" s="6">
        <v>12697930</v>
      </c>
      <c r="I15" s="6">
        <v>541400</v>
      </c>
      <c r="J15" s="6">
        <v>541400</v>
      </c>
    </row>
    <row r="16" spans="1:10" ht="38.25" x14ac:dyDescent="0.2">
      <c r="A16" s="144"/>
      <c r="B16" s="144"/>
      <c r="C16" s="144"/>
      <c r="D16" s="168"/>
      <c r="E16" s="11" t="s">
        <v>287</v>
      </c>
      <c r="F16" s="11" t="s">
        <v>288</v>
      </c>
      <c r="G16" s="3">
        <f>H16+I16</f>
        <v>250000</v>
      </c>
      <c r="H16" s="6">
        <v>250000</v>
      </c>
      <c r="I16" s="6"/>
      <c r="J16" s="6"/>
    </row>
    <row r="17" spans="1:12" ht="25.5" x14ac:dyDescent="0.2">
      <c r="A17" s="49" t="s">
        <v>42</v>
      </c>
      <c r="B17" s="49" t="s">
        <v>43</v>
      </c>
      <c r="C17" s="49" t="s">
        <v>44</v>
      </c>
      <c r="D17" s="11" t="s">
        <v>45</v>
      </c>
      <c r="E17" s="11" t="s">
        <v>285</v>
      </c>
      <c r="F17" s="11" t="s">
        <v>286</v>
      </c>
      <c r="G17" s="3">
        <f t="shared" si="1"/>
        <v>9896421</v>
      </c>
      <c r="H17" s="6">
        <v>9846421</v>
      </c>
      <c r="I17" s="6">
        <v>50000</v>
      </c>
      <c r="J17" s="6">
        <v>50000</v>
      </c>
    </row>
    <row r="18" spans="1:12" ht="40.5" customHeight="1" x14ac:dyDescent="0.2">
      <c r="A18" s="34" t="s">
        <v>46</v>
      </c>
      <c r="B18" s="34" t="s">
        <v>47</v>
      </c>
      <c r="C18" s="35" t="s">
        <v>48</v>
      </c>
      <c r="D18" s="12" t="s">
        <v>49</v>
      </c>
      <c r="E18" s="11" t="s">
        <v>289</v>
      </c>
      <c r="F18" s="11" t="s">
        <v>290</v>
      </c>
      <c r="G18" s="3">
        <f>H18+I18</f>
        <v>1719406</v>
      </c>
      <c r="H18" s="6">
        <v>0</v>
      </c>
      <c r="I18" s="6">
        <v>1719406</v>
      </c>
      <c r="J18" s="6">
        <f>I18</f>
        <v>1719406</v>
      </c>
    </row>
    <row r="19" spans="1:12" ht="38.25" x14ac:dyDescent="0.2">
      <c r="A19" s="49" t="s">
        <v>50</v>
      </c>
      <c r="B19" s="49" t="s">
        <v>51</v>
      </c>
      <c r="C19" s="49" t="s">
        <v>52</v>
      </c>
      <c r="D19" s="11" t="s">
        <v>53</v>
      </c>
      <c r="E19" s="11" t="s">
        <v>291</v>
      </c>
      <c r="F19" s="11" t="s">
        <v>292</v>
      </c>
      <c r="G19" s="3">
        <f t="shared" si="1"/>
        <v>1480000</v>
      </c>
      <c r="H19" s="6">
        <v>1480000</v>
      </c>
      <c r="I19" s="6">
        <v>0</v>
      </c>
      <c r="J19" s="6">
        <v>0</v>
      </c>
    </row>
    <row r="20" spans="1:12" ht="102" x14ac:dyDescent="0.2">
      <c r="A20" s="34" t="s">
        <v>58</v>
      </c>
      <c r="B20" s="34" t="s">
        <v>59</v>
      </c>
      <c r="C20" s="35" t="s">
        <v>60</v>
      </c>
      <c r="D20" s="12" t="s">
        <v>61</v>
      </c>
      <c r="E20" s="13" t="s">
        <v>293</v>
      </c>
      <c r="F20" s="14" t="s">
        <v>294</v>
      </c>
      <c r="G20" s="3">
        <f>H20+I20</f>
        <v>1789359</v>
      </c>
      <c r="H20" s="6">
        <v>400000</v>
      </c>
      <c r="I20" s="6">
        <v>1389359</v>
      </c>
      <c r="J20" s="6">
        <f>I20</f>
        <v>1389359</v>
      </c>
    </row>
    <row r="21" spans="1:12" ht="47.25" customHeight="1" x14ac:dyDescent="0.2">
      <c r="A21" s="49" t="s">
        <v>62</v>
      </c>
      <c r="B21" s="49" t="s">
        <v>63</v>
      </c>
      <c r="C21" s="49" t="s">
        <v>60</v>
      </c>
      <c r="D21" s="11" t="s">
        <v>64</v>
      </c>
      <c r="E21" s="11" t="s">
        <v>295</v>
      </c>
      <c r="F21" s="11" t="s">
        <v>296</v>
      </c>
      <c r="G21" s="3">
        <f t="shared" si="1"/>
        <v>1733991</v>
      </c>
      <c r="H21" s="6">
        <v>1733991</v>
      </c>
      <c r="I21" s="6"/>
      <c r="J21" s="6"/>
    </row>
    <row r="22" spans="1:12" ht="47.25" customHeight="1" x14ac:dyDescent="0.2">
      <c r="A22" s="34" t="s">
        <v>65</v>
      </c>
      <c r="B22" s="34" t="s">
        <v>66</v>
      </c>
      <c r="C22" s="35" t="s">
        <v>67</v>
      </c>
      <c r="D22" s="8" t="s">
        <v>68</v>
      </c>
      <c r="E22" s="42" t="s">
        <v>297</v>
      </c>
      <c r="F22" s="11" t="s">
        <v>298</v>
      </c>
      <c r="G22" s="3">
        <f t="shared" si="1"/>
        <v>114200</v>
      </c>
      <c r="H22" s="6">
        <v>114200</v>
      </c>
      <c r="I22" s="6"/>
      <c r="J22" s="6"/>
    </row>
    <row r="23" spans="1:12" x14ac:dyDescent="0.2">
      <c r="A23" s="46" t="s">
        <v>69</v>
      </c>
      <c r="B23" s="46" t="s">
        <v>284</v>
      </c>
      <c r="C23" s="46" t="s">
        <v>284</v>
      </c>
      <c r="D23" s="9" t="s">
        <v>70</v>
      </c>
      <c r="E23" s="9" t="s">
        <v>284</v>
      </c>
      <c r="F23" s="9" t="s">
        <v>284</v>
      </c>
      <c r="G23" s="3">
        <f t="shared" si="1"/>
        <v>335575200</v>
      </c>
      <c r="H23" s="4">
        <f>H24</f>
        <v>305249135.5</v>
      </c>
      <c r="I23" s="4">
        <f>I24</f>
        <v>30326064.5</v>
      </c>
      <c r="J23" s="4">
        <f>J24</f>
        <v>8620446.5</v>
      </c>
    </row>
    <row r="24" spans="1:12" x14ac:dyDescent="0.2">
      <c r="A24" s="46" t="s">
        <v>71</v>
      </c>
      <c r="B24" s="46" t="s">
        <v>284</v>
      </c>
      <c r="C24" s="46" t="s">
        <v>284</v>
      </c>
      <c r="D24" s="9" t="s">
        <v>70</v>
      </c>
      <c r="E24" s="9" t="s">
        <v>284</v>
      </c>
      <c r="F24" s="9" t="s">
        <v>284</v>
      </c>
      <c r="G24" s="3">
        <f>H24+I24</f>
        <v>335575200</v>
      </c>
      <c r="H24" s="4">
        <f>SUM(H25:H57)</f>
        <v>305249135.5</v>
      </c>
      <c r="I24" s="4">
        <f>SUM(I25:I57)</f>
        <v>30326064.5</v>
      </c>
      <c r="J24" s="4">
        <f>SUM(J25:J57)</f>
        <v>8620446.5</v>
      </c>
    </row>
    <row r="25" spans="1:12" ht="25.5" x14ac:dyDescent="0.2">
      <c r="A25" s="49" t="s">
        <v>75</v>
      </c>
      <c r="B25" s="49" t="s">
        <v>76</v>
      </c>
      <c r="C25" s="49" t="s">
        <v>77</v>
      </c>
      <c r="D25" s="11" t="s">
        <v>78</v>
      </c>
      <c r="E25" s="11" t="s">
        <v>299</v>
      </c>
      <c r="F25" s="11" t="s">
        <v>300</v>
      </c>
      <c r="G25" s="3">
        <f t="shared" si="1"/>
        <v>49342839.049999997</v>
      </c>
      <c r="H25" s="6">
        <v>48741277.049999997</v>
      </c>
      <c r="I25" s="6">
        <v>601562</v>
      </c>
      <c r="J25" s="6">
        <f>I25</f>
        <v>601562</v>
      </c>
      <c r="L25" s="7"/>
    </row>
    <row r="26" spans="1:12" ht="25.5" x14ac:dyDescent="0.2">
      <c r="A26" s="49" t="s">
        <v>79</v>
      </c>
      <c r="B26" s="49" t="s">
        <v>80</v>
      </c>
      <c r="C26" s="49" t="s">
        <v>81</v>
      </c>
      <c r="D26" s="11" t="s">
        <v>82</v>
      </c>
      <c r="E26" s="11" t="s">
        <v>301</v>
      </c>
      <c r="F26" s="11" t="s">
        <v>300</v>
      </c>
      <c r="G26" s="3">
        <f>H26+I26</f>
        <v>80397973.950000003</v>
      </c>
      <c r="H26" s="6">
        <v>79306089.950000003</v>
      </c>
      <c r="I26" s="6">
        <f>1021884+70000</f>
        <v>1091884</v>
      </c>
      <c r="J26" s="6">
        <f>I26</f>
        <v>1091884</v>
      </c>
      <c r="K26" s="7"/>
    </row>
    <row r="27" spans="1:12" ht="25.5" x14ac:dyDescent="0.2">
      <c r="A27" s="49" t="s">
        <v>83</v>
      </c>
      <c r="B27" s="49" t="s">
        <v>84</v>
      </c>
      <c r="C27" s="49" t="s">
        <v>81</v>
      </c>
      <c r="D27" s="11" t="s">
        <v>85</v>
      </c>
      <c r="E27" s="11" t="s">
        <v>301</v>
      </c>
      <c r="F27" s="11" t="s">
        <v>300</v>
      </c>
      <c r="G27" s="3">
        <f t="shared" si="1"/>
        <v>96708400</v>
      </c>
      <c r="H27" s="6">
        <v>96708400</v>
      </c>
      <c r="I27" s="6"/>
      <c r="J27" s="6"/>
    </row>
    <row r="28" spans="1:12" ht="25.5" x14ac:dyDescent="0.2">
      <c r="A28" s="49" t="s">
        <v>86</v>
      </c>
      <c r="B28" s="49" t="s">
        <v>87</v>
      </c>
      <c r="C28" s="49" t="s">
        <v>88</v>
      </c>
      <c r="D28" s="11" t="s">
        <v>89</v>
      </c>
      <c r="E28" s="11" t="s">
        <v>301</v>
      </c>
      <c r="F28" s="11" t="s">
        <v>302</v>
      </c>
      <c r="G28" s="3">
        <f t="shared" si="1"/>
        <v>15204055</v>
      </c>
      <c r="H28" s="6">
        <v>15193055</v>
      </c>
      <c r="I28" s="6">
        <v>11000</v>
      </c>
      <c r="J28" s="6">
        <v>11000</v>
      </c>
    </row>
    <row r="29" spans="1:12" ht="63.75" x14ac:dyDescent="0.2">
      <c r="A29" s="49" t="s">
        <v>90</v>
      </c>
      <c r="B29" s="49" t="s">
        <v>91</v>
      </c>
      <c r="C29" s="49" t="s">
        <v>88</v>
      </c>
      <c r="D29" s="11" t="s">
        <v>92</v>
      </c>
      <c r="E29" s="11" t="s">
        <v>303</v>
      </c>
      <c r="F29" s="11" t="s">
        <v>304</v>
      </c>
      <c r="G29" s="3">
        <f t="shared" si="1"/>
        <v>8520041</v>
      </c>
      <c r="H29" s="6">
        <v>7799141</v>
      </c>
      <c r="I29" s="6">
        <v>720900</v>
      </c>
      <c r="J29" s="6">
        <v>0</v>
      </c>
    </row>
    <row r="30" spans="1:12" ht="25.5" x14ac:dyDescent="0.2">
      <c r="A30" s="49" t="s">
        <v>93</v>
      </c>
      <c r="B30" s="49" t="s">
        <v>94</v>
      </c>
      <c r="C30" s="49" t="s">
        <v>95</v>
      </c>
      <c r="D30" s="11" t="s">
        <v>96</v>
      </c>
      <c r="E30" s="11" t="s">
        <v>301</v>
      </c>
      <c r="F30" s="11" t="s">
        <v>302</v>
      </c>
      <c r="G30" s="3">
        <f t="shared" si="1"/>
        <v>27370</v>
      </c>
      <c r="H30" s="6">
        <v>27370</v>
      </c>
      <c r="I30" s="6">
        <v>0</v>
      </c>
      <c r="J30" s="6">
        <v>0</v>
      </c>
    </row>
    <row r="31" spans="1:12" ht="25.5" x14ac:dyDescent="0.2">
      <c r="A31" s="49" t="s">
        <v>97</v>
      </c>
      <c r="B31" s="49" t="s">
        <v>98</v>
      </c>
      <c r="C31" s="49" t="s">
        <v>95</v>
      </c>
      <c r="D31" s="11" t="s">
        <v>99</v>
      </c>
      <c r="E31" s="11" t="s">
        <v>301</v>
      </c>
      <c r="F31" s="11" t="s">
        <v>302</v>
      </c>
      <c r="G31" s="3">
        <f t="shared" si="1"/>
        <v>284246</v>
      </c>
      <c r="H31" s="6">
        <v>284246</v>
      </c>
      <c r="I31" s="6">
        <v>0</v>
      </c>
      <c r="J31" s="6">
        <v>0</v>
      </c>
    </row>
    <row r="32" spans="1:12" ht="30" customHeight="1" x14ac:dyDescent="0.2">
      <c r="A32" s="15" t="s">
        <v>100</v>
      </c>
      <c r="B32" s="49">
        <v>1152</v>
      </c>
      <c r="C32" s="49">
        <v>990</v>
      </c>
      <c r="D32" s="11" t="s">
        <v>102</v>
      </c>
      <c r="E32" s="11" t="s">
        <v>301</v>
      </c>
      <c r="F32" s="11" t="s">
        <v>302</v>
      </c>
      <c r="G32" s="3">
        <f t="shared" si="1"/>
        <v>1062839</v>
      </c>
      <c r="H32" s="6">
        <v>1062839</v>
      </c>
      <c r="I32" s="6"/>
      <c r="J32" s="6"/>
    </row>
    <row r="33" spans="1:10" ht="50.25" customHeight="1" x14ac:dyDescent="0.2">
      <c r="A33" s="49" t="s">
        <v>103</v>
      </c>
      <c r="B33" s="49" t="s">
        <v>104</v>
      </c>
      <c r="C33" s="49" t="s">
        <v>95</v>
      </c>
      <c r="D33" s="11" t="s">
        <v>105</v>
      </c>
      <c r="E33" s="11" t="s">
        <v>301</v>
      </c>
      <c r="F33" s="11" t="s">
        <v>302</v>
      </c>
      <c r="G33" s="3">
        <f t="shared" si="1"/>
        <v>571480</v>
      </c>
      <c r="H33" s="6">
        <v>527880</v>
      </c>
      <c r="I33" s="6">
        <v>43600</v>
      </c>
      <c r="J33" s="6">
        <v>43600</v>
      </c>
    </row>
    <row r="34" spans="1:10" ht="73.5" customHeight="1" x14ac:dyDescent="0.2">
      <c r="A34" s="34" t="s">
        <v>106</v>
      </c>
      <c r="B34" s="34" t="s">
        <v>107</v>
      </c>
      <c r="C34" s="35" t="s">
        <v>95</v>
      </c>
      <c r="D34" s="8" t="s">
        <v>108</v>
      </c>
      <c r="E34" s="11" t="s">
        <v>301</v>
      </c>
      <c r="F34" s="11" t="s">
        <v>302</v>
      </c>
      <c r="G34" s="3">
        <f t="shared" si="1"/>
        <v>187845</v>
      </c>
      <c r="H34" s="6"/>
      <c r="I34" s="6">
        <v>187845</v>
      </c>
      <c r="J34" s="6">
        <f>I34</f>
        <v>187845</v>
      </c>
    </row>
    <row r="35" spans="1:10" ht="50.25" customHeight="1" x14ac:dyDescent="0.2">
      <c r="A35" s="10" t="s">
        <v>109</v>
      </c>
      <c r="B35" s="49">
        <v>1184</v>
      </c>
      <c r="C35" s="49">
        <v>990</v>
      </c>
      <c r="D35" s="11" t="s">
        <v>111</v>
      </c>
      <c r="E35" s="11" t="s">
        <v>301</v>
      </c>
      <c r="F35" s="11" t="s">
        <v>302</v>
      </c>
      <c r="G35" s="3">
        <f t="shared" si="1"/>
        <v>1690600</v>
      </c>
      <c r="H35" s="6">
        <v>31844.5</v>
      </c>
      <c r="I35" s="6">
        <v>1658755.5</v>
      </c>
      <c r="J35" s="6">
        <v>1658755.5</v>
      </c>
    </row>
    <row r="36" spans="1:10" ht="50.25" customHeight="1" x14ac:dyDescent="0.2">
      <c r="A36" s="10" t="s">
        <v>112</v>
      </c>
      <c r="B36" s="49">
        <v>1200</v>
      </c>
      <c r="C36" s="49">
        <v>990</v>
      </c>
      <c r="D36" s="11" t="s">
        <v>114</v>
      </c>
      <c r="E36" s="11" t="s">
        <v>301</v>
      </c>
      <c r="F36" s="11" t="s">
        <v>302</v>
      </c>
      <c r="G36" s="3">
        <f t="shared" si="1"/>
        <v>218500</v>
      </c>
      <c r="H36" s="6">
        <v>218500</v>
      </c>
      <c r="I36" s="6"/>
      <c r="J36" s="6"/>
    </row>
    <row r="37" spans="1:10" ht="50.25" customHeight="1" x14ac:dyDescent="0.2">
      <c r="A37" s="34" t="s">
        <v>115</v>
      </c>
      <c r="B37" s="34" t="s">
        <v>116</v>
      </c>
      <c r="C37" s="35" t="s">
        <v>95</v>
      </c>
      <c r="D37" s="36" t="s">
        <v>117</v>
      </c>
      <c r="E37" s="11" t="s">
        <v>301</v>
      </c>
      <c r="F37" s="11" t="s">
        <v>302</v>
      </c>
      <c r="G37" s="3">
        <f t="shared" si="1"/>
        <v>2770400</v>
      </c>
      <c r="H37" s="6"/>
      <c r="I37" s="6">
        <v>2770400</v>
      </c>
      <c r="J37" s="6"/>
    </row>
    <row r="38" spans="1:10" ht="78.75" customHeight="1" x14ac:dyDescent="0.2">
      <c r="A38" s="34" t="s">
        <v>118</v>
      </c>
      <c r="B38" s="34" t="s">
        <v>119</v>
      </c>
      <c r="C38" s="35" t="s">
        <v>95</v>
      </c>
      <c r="D38" s="8" t="s">
        <v>120</v>
      </c>
      <c r="E38" s="11" t="s">
        <v>301</v>
      </c>
      <c r="F38" s="11" t="s">
        <v>302</v>
      </c>
      <c r="G38" s="3">
        <f t="shared" si="1"/>
        <v>149023</v>
      </c>
      <c r="H38" s="6"/>
      <c r="I38" s="6">
        <v>149023</v>
      </c>
      <c r="J38" s="6"/>
    </row>
    <row r="39" spans="1:10" ht="78.75" customHeight="1" x14ac:dyDescent="0.2">
      <c r="A39" s="26" t="s">
        <v>350</v>
      </c>
      <c r="B39" s="26" t="s">
        <v>220</v>
      </c>
      <c r="C39" s="27" t="s">
        <v>95</v>
      </c>
      <c r="D39" s="28" t="s">
        <v>221</v>
      </c>
      <c r="E39" s="11" t="s">
        <v>301</v>
      </c>
      <c r="F39" s="11" t="s">
        <v>302</v>
      </c>
      <c r="G39" s="3">
        <f t="shared" si="1"/>
        <v>2500000</v>
      </c>
      <c r="H39" s="6"/>
      <c r="I39" s="6">
        <v>2500000</v>
      </c>
      <c r="J39" s="6">
        <v>2500000</v>
      </c>
    </row>
    <row r="40" spans="1:10" ht="78.75" customHeight="1" x14ac:dyDescent="0.2">
      <c r="A40" s="34" t="s">
        <v>121</v>
      </c>
      <c r="B40" s="34" t="s">
        <v>122</v>
      </c>
      <c r="C40" s="35" t="s">
        <v>95</v>
      </c>
      <c r="D40" s="36" t="s">
        <v>123</v>
      </c>
      <c r="E40" s="11" t="s">
        <v>301</v>
      </c>
      <c r="F40" s="11" t="s">
        <v>302</v>
      </c>
      <c r="G40" s="3">
        <f t="shared" si="1"/>
        <v>1500554</v>
      </c>
      <c r="H40" s="6">
        <v>722350</v>
      </c>
      <c r="I40" s="6">
        <v>778204</v>
      </c>
      <c r="J40" s="6">
        <f>I40</f>
        <v>778204</v>
      </c>
    </row>
    <row r="41" spans="1:10" ht="83.25" customHeight="1" x14ac:dyDescent="0.2">
      <c r="A41" s="34" t="s">
        <v>124</v>
      </c>
      <c r="B41" s="34" t="s">
        <v>125</v>
      </c>
      <c r="C41" s="35" t="s">
        <v>95</v>
      </c>
      <c r="D41" s="36" t="s">
        <v>126</v>
      </c>
      <c r="E41" s="11" t="s">
        <v>301</v>
      </c>
      <c r="F41" s="11" t="s">
        <v>302</v>
      </c>
      <c r="G41" s="3">
        <f t="shared" si="1"/>
        <v>12987795</v>
      </c>
      <c r="H41" s="6"/>
      <c r="I41" s="6">
        <v>12987795</v>
      </c>
      <c r="J41" s="6"/>
    </row>
    <row r="42" spans="1:10" ht="83.25" customHeight="1" x14ac:dyDescent="0.2">
      <c r="A42" s="34" t="s">
        <v>127</v>
      </c>
      <c r="B42" s="34" t="s">
        <v>128</v>
      </c>
      <c r="C42" s="35" t="s">
        <v>95</v>
      </c>
      <c r="D42" s="8" t="s">
        <v>129</v>
      </c>
      <c r="E42" s="11" t="s">
        <v>301</v>
      </c>
      <c r="F42" s="11" t="s">
        <v>302</v>
      </c>
      <c r="G42" s="3">
        <f t="shared" si="1"/>
        <v>3235600</v>
      </c>
      <c r="H42" s="6"/>
      <c r="I42" s="6">
        <v>3235600</v>
      </c>
      <c r="J42" s="6"/>
    </row>
    <row r="43" spans="1:10" ht="83.25" customHeight="1" x14ac:dyDescent="0.2">
      <c r="A43" s="34" t="s">
        <v>130</v>
      </c>
      <c r="B43" s="34">
        <v>1501</v>
      </c>
      <c r="C43" s="35" t="s">
        <v>95</v>
      </c>
      <c r="D43" s="8" t="s">
        <v>132</v>
      </c>
      <c r="E43" s="11" t="s">
        <v>301</v>
      </c>
      <c r="F43" s="11" t="s">
        <v>302</v>
      </c>
      <c r="G43" s="3">
        <f t="shared" si="1"/>
        <v>163800</v>
      </c>
      <c r="H43" s="6"/>
      <c r="I43" s="6">
        <v>163800</v>
      </c>
      <c r="J43" s="6"/>
    </row>
    <row r="44" spans="1:10" ht="50.25" customHeight="1" x14ac:dyDescent="0.2">
      <c r="A44" s="15" t="s">
        <v>133</v>
      </c>
      <c r="B44" s="49">
        <v>1600</v>
      </c>
      <c r="C44" s="35" t="s">
        <v>95</v>
      </c>
      <c r="D44" s="11" t="s">
        <v>135</v>
      </c>
      <c r="E44" s="11" t="s">
        <v>301</v>
      </c>
      <c r="F44" s="11" t="s">
        <v>305</v>
      </c>
      <c r="G44" s="3">
        <f t="shared" si="1"/>
        <v>10902300</v>
      </c>
      <c r="H44" s="6">
        <v>10902300</v>
      </c>
      <c r="I44" s="6"/>
      <c r="J44" s="6"/>
    </row>
    <row r="45" spans="1:10" ht="50.25" customHeight="1" x14ac:dyDescent="0.2">
      <c r="A45" s="34" t="s">
        <v>136</v>
      </c>
      <c r="B45" s="34" t="s">
        <v>137</v>
      </c>
      <c r="C45" s="35" t="s">
        <v>95</v>
      </c>
      <c r="D45" s="8" t="s">
        <v>306</v>
      </c>
      <c r="E45" s="11" t="s">
        <v>301</v>
      </c>
      <c r="F45" s="11" t="s">
        <v>305</v>
      </c>
      <c r="G45" s="3">
        <f t="shared" si="1"/>
        <v>1678100</v>
      </c>
      <c r="H45" s="6"/>
      <c r="I45" s="6">
        <v>1678100</v>
      </c>
      <c r="J45" s="6"/>
    </row>
    <row r="46" spans="1:10" ht="50.25" customHeight="1" x14ac:dyDescent="0.2">
      <c r="A46" s="26" t="s">
        <v>351</v>
      </c>
      <c r="B46" s="26" t="s">
        <v>352</v>
      </c>
      <c r="C46" s="27" t="s">
        <v>95</v>
      </c>
      <c r="D46" s="28" t="s">
        <v>353</v>
      </c>
      <c r="E46" s="11" t="s">
        <v>301</v>
      </c>
      <c r="F46" s="11" t="s">
        <v>302</v>
      </c>
      <c r="G46" s="3">
        <f t="shared" si="1"/>
        <v>8188300</v>
      </c>
      <c r="H46" s="6">
        <v>8188300</v>
      </c>
      <c r="I46" s="6"/>
      <c r="J46" s="6"/>
    </row>
    <row r="47" spans="1:10" ht="50.25" customHeight="1" x14ac:dyDescent="0.2">
      <c r="A47" s="34" t="s">
        <v>139</v>
      </c>
      <c r="B47" s="34" t="s">
        <v>140</v>
      </c>
      <c r="C47" s="35" t="s">
        <v>141</v>
      </c>
      <c r="D47" s="8" t="s">
        <v>142</v>
      </c>
      <c r="E47" s="11" t="s">
        <v>307</v>
      </c>
      <c r="F47" s="11" t="s">
        <v>308</v>
      </c>
      <c r="G47" s="3">
        <f t="shared" si="1"/>
        <v>614680</v>
      </c>
      <c r="H47" s="6">
        <v>417384</v>
      </c>
      <c r="I47" s="6">
        <v>197296</v>
      </c>
      <c r="J47" s="6">
        <f>I47</f>
        <v>197296</v>
      </c>
    </row>
    <row r="48" spans="1:10" ht="51" x14ac:dyDescent="0.2">
      <c r="A48" s="49" t="s">
        <v>143</v>
      </c>
      <c r="B48" s="49" t="s">
        <v>144</v>
      </c>
      <c r="C48" s="49" t="s">
        <v>141</v>
      </c>
      <c r="D48" s="11" t="s">
        <v>145</v>
      </c>
      <c r="E48" s="11" t="s">
        <v>309</v>
      </c>
      <c r="F48" s="11" t="s">
        <v>310</v>
      </c>
      <c r="G48" s="3">
        <f t="shared" si="1"/>
        <v>2882080</v>
      </c>
      <c r="H48" s="6">
        <v>2882080</v>
      </c>
      <c r="I48" s="6">
        <v>0</v>
      </c>
      <c r="J48" s="6">
        <v>0</v>
      </c>
    </row>
    <row r="49" spans="1:10" ht="63.75" x14ac:dyDescent="0.2">
      <c r="A49" s="49" t="s">
        <v>146</v>
      </c>
      <c r="B49" s="49" t="s">
        <v>147</v>
      </c>
      <c r="C49" s="49" t="s">
        <v>148</v>
      </c>
      <c r="D49" s="11" t="s">
        <v>149</v>
      </c>
      <c r="E49" s="11" t="s">
        <v>303</v>
      </c>
      <c r="F49" s="11" t="s">
        <v>304</v>
      </c>
      <c r="G49" s="3">
        <f t="shared" si="1"/>
        <v>4157470</v>
      </c>
      <c r="H49" s="6">
        <v>4019670</v>
      </c>
      <c r="I49" s="6">
        <v>137800</v>
      </c>
      <c r="J49" s="6">
        <f>I49</f>
        <v>137800</v>
      </c>
    </row>
    <row r="50" spans="1:10" ht="63.75" x14ac:dyDescent="0.2">
      <c r="A50" s="49" t="s">
        <v>150</v>
      </c>
      <c r="B50" s="49" t="s">
        <v>151</v>
      </c>
      <c r="C50" s="49" t="s">
        <v>148</v>
      </c>
      <c r="D50" s="11" t="s">
        <v>152</v>
      </c>
      <c r="E50" s="11" t="s">
        <v>303</v>
      </c>
      <c r="F50" s="11" t="s">
        <v>304</v>
      </c>
      <c r="G50" s="3">
        <f t="shared" si="1"/>
        <v>556170</v>
      </c>
      <c r="H50" s="6">
        <v>556170</v>
      </c>
      <c r="I50" s="6">
        <v>0</v>
      </c>
      <c r="J50" s="6">
        <v>0</v>
      </c>
    </row>
    <row r="51" spans="1:10" ht="63.75" x14ac:dyDescent="0.2">
      <c r="A51" s="49" t="s">
        <v>153</v>
      </c>
      <c r="B51" s="49" t="s">
        <v>154</v>
      </c>
      <c r="C51" s="49" t="s">
        <v>155</v>
      </c>
      <c r="D51" s="11" t="s">
        <v>156</v>
      </c>
      <c r="E51" s="11" t="s">
        <v>303</v>
      </c>
      <c r="F51" s="11" t="s">
        <v>304</v>
      </c>
      <c r="G51" s="3">
        <f t="shared" si="1"/>
        <v>19343350</v>
      </c>
      <c r="H51" s="6">
        <v>18914850</v>
      </c>
      <c r="I51" s="6">
        <v>428500</v>
      </c>
      <c r="J51" s="6">
        <f>I51</f>
        <v>428500</v>
      </c>
    </row>
    <row r="52" spans="1:10" ht="63.75" x14ac:dyDescent="0.2">
      <c r="A52" s="49" t="s">
        <v>157</v>
      </c>
      <c r="B52" s="49" t="s">
        <v>158</v>
      </c>
      <c r="C52" s="49" t="s">
        <v>159</v>
      </c>
      <c r="D52" s="11" t="s">
        <v>160</v>
      </c>
      <c r="E52" s="11" t="s">
        <v>303</v>
      </c>
      <c r="F52" s="11" t="s">
        <v>304</v>
      </c>
      <c r="G52" s="3">
        <f t="shared" si="1"/>
        <v>574649</v>
      </c>
      <c r="H52" s="6">
        <v>574649</v>
      </c>
      <c r="I52" s="6">
        <v>0</v>
      </c>
      <c r="J52" s="6">
        <v>0</v>
      </c>
    </row>
    <row r="53" spans="1:10" ht="25.5" x14ac:dyDescent="0.2">
      <c r="A53" s="49" t="s">
        <v>161</v>
      </c>
      <c r="B53" s="49" t="s">
        <v>162</v>
      </c>
      <c r="C53" s="49" t="s">
        <v>163</v>
      </c>
      <c r="D53" s="11" t="s">
        <v>311</v>
      </c>
      <c r="E53" s="11" t="s">
        <v>301</v>
      </c>
      <c r="F53" s="11" t="s">
        <v>302</v>
      </c>
      <c r="G53" s="3">
        <f t="shared" si="1"/>
        <v>5748887</v>
      </c>
      <c r="H53" s="6">
        <v>5638887</v>
      </c>
      <c r="I53" s="6">
        <v>110000</v>
      </c>
      <c r="J53" s="6">
        <f>I53</f>
        <v>110000</v>
      </c>
    </row>
    <row r="54" spans="1:10" ht="63.75" x14ac:dyDescent="0.2">
      <c r="A54" s="49" t="s">
        <v>165</v>
      </c>
      <c r="B54" s="49" t="s">
        <v>166</v>
      </c>
      <c r="C54" s="49" t="s">
        <v>163</v>
      </c>
      <c r="D54" s="11" t="s">
        <v>312</v>
      </c>
      <c r="E54" s="11" t="s">
        <v>303</v>
      </c>
      <c r="F54" s="11" t="s">
        <v>304</v>
      </c>
      <c r="G54" s="3">
        <f t="shared" si="1"/>
        <v>1559350</v>
      </c>
      <c r="H54" s="6">
        <v>1559350</v>
      </c>
      <c r="I54" s="6">
        <v>0</v>
      </c>
      <c r="J54" s="6">
        <v>0</v>
      </c>
    </row>
    <row r="55" spans="1:10" ht="79.5" customHeight="1" x14ac:dyDescent="0.2">
      <c r="A55" s="34" t="s">
        <v>168</v>
      </c>
      <c r="B55" s="34" t="s">
        <v>169</v>
      </c>
      <c r="C55" s="35" t="s">
        <v>163</v>
      </c>
      <c r="D55" s="8" t="s">
        <v>170</v>
      </c>
      <c r="E55" s="11" t="s">
        <v>301</v>
      </c>
      <c r="F55" s="11" t="s">
        <v>302</v>
      </c>
      <c r="G55" s="3">
        <f t="shared" si="1"/>
        <v>109312</v>
      </c>
      <c r="H55" s="6">
        <f>39040+70272</f>
        <v>109312</v>
      </c>
      <c r="I55" s="6"/>
      <c r="J55" s="6"/>
    </row>
    <row r="56" spans="1:10" ht="63.75" x14ac:dyDescent="0.2">
      <c r="A56" s="49" t="s">
        <v>171</v>
      </c>
      <c r="B56" s="49" t="s">
        <v>172</v>
      </c>
      <c r="C56" s="49" t="s">
        <v>163</v>
      </c>
      <c r="D56" s="11" t="s">
        <v>173</v>
      </c>
      <c r="E56" s="11" t="s">
        <v>303</v>
      </c>
      <c r="F56" s="11" t="s">
        <v>304</v>
      </c>
      <c r="G56" s="3">
        <f t="shared" si="1"/>
        <v>911191</v>
      </c>
      <c r="H56" s="6">
        <v>863191</v>
      </c>
      <c r="I56" s="6">
        <v>48000</v>
      </c>
      <c r="J56" s="6">
        <f>I56</f>
        <v>48000</v>
      </c>
    </row>
    <row r="57" spans="1:10" ht="46.5" customHeight="1" x14ac:dyDescent="0.2">
      <c r="A57" s="34" t="s">
        <v>174</v>
      </c>
      <c r="B57" s="34" t="s">
        <v>175</v>
      </c>
      <c r="C57" s="35" t="s">
        <v>176</v>
      </c>
      <c r="D57" s="12" t="s">
        <v>177</v>
      </c>
      <c r="E57" s="11" t="s">
        <v>313</v>
      </c>
      <c r="F57" s="11" t="s">
        <v>314</v>
      </c>
      <c r="G57" s="3">
        <f t="shared" si="1"/>
        <v>826000</v>
      </c>
      <c r="H57" s="6"/>
      <c r="I57" s="6">
        <v>826000</v>
      </c>
      <c r="J57" s="6">
        <f>I57</f>
        <v>826000</v>
      </c>
    </row>
    <row r="58" spans="1:10" s="16" customFormat="1" ht="25.5" x14ac:dyDescent="0.2">
      <c r="A58" s="31" t="s">
        <v>178</v>
      </c>
      <c r="B58" s="46"/>
      <c r="C58" s="46"/>
      <c r="D58" s="9" t="s">
        <v>179</v>
      </c>
      <c r="E58" s="9"/>
      <c r="F58" s="9"/>
      <c r="G58" s="3">
        <f>H58+I58</f>
        <v>21411284</v>
      </c>
      <c r="H58" s="4">
        <f>H59</f>
        <v>21193470</v>
      </c>
      <c r="I58" s="4">
        <f>I59</f>
        <v>217814</v>
      </c>
      <c r="J58" s="4">
        <f>J59</f>
        <v>217814</v>
      </c>
    </row>
    <row r="59" spans="1:10" s="16" customFormat="1" ht="29.25" customHeight="1" x14ac:dyDescent="0.2">
      <c r="A59" s="31" t="s">
        <v>180</v>
      </c>
      <c r="B59" s="46"/>
      <c r="C59" s="46"/>
      <c r="D59" s="9" t="s">
        <v>179</v>
      </c>
      <c r="E59" s="9"/>
      <c r="F59" s="9"/>
      <c r="G59" s="3">
        <f>H59+I59</f>
        <v>21411284</v>
      </c>
      <c r="H59" s="17">
        <f>H60+H61+H62+H63+H66+H64+H65</f>
        <v>21193470</v>
      </c>
      <c r="I59" s="17">
        <f t="shared" ref="I59:J59" si="2">I60+I61+I62+I63+I66+I64+I65</f>
        <v>217814</v>
      </c>
      <c r="J59" s="17">
        <f t="shared" si="2"/>
        <v>217814</v>
      </c>
    </row>
    <row r="60" spans="1:10" ht="63.75" x14ac:dyDescent="0.2">
      <c r="A60" s="34" t="s">
        <v>182</v>
      </c>
      <c r="B60" s="34" t="s">
        <v>183</v>
      </c>
      <c r="C60" s="35" t="s">
        <v>87</v>
      </c>
      <c r="D60" s="8" t="s">
        <v>184</v>
      </c>
      <c r="E60" s="11" t="s">
        <v>315</v>
      </c>
      <c r="F60" s="11" t="s">
        <v>316</v>
      </c>
      <c r="G60" s="3">
        <f t="shared" si="1"/>
        <v>33444</v>
      </c>
      <c r="H60" s="6">
        <v>33444</v>
      </c>
      <c r="I60" s="6"/>
      <c r="J60" s="6"/>
    </row>
    <row r="61" spans="1:10" ht="69.75" customHeight="1" x14ac:dyDescent="0.2">
      <c r="A61" s="34" t="s">
        <v>188</v>
      </c>
      <c r="B61" s="34">
        <v>3121</v>
      </c>
      <c r="C61" s="18">
        <v>1040</v>
      </c>
      <c r="D61" s="8" t="s">
        <v>190</v>
      </c>
      <c r="E61" s="11" t="s">
        <v>317</v>
      </c>
      <c r="F61" s="14" t="s">
        <v>363</v>
      </c>
      <c r="G61" s="3">
        <f t="shared" si="1"/>
        <v>9700248</v>
      </c>
      <c r="H61" s="6">
        <v>9482434</v>
      </c>
      <c r="I61" s="6">
        <v>217814</v>
      </c>
      <c r="J61" s="6">
        <v>217814</v>
      </c>
    </row>
    <row r="62" spans="1:10" ht="63.75" x14ac:dyDescent="0.2">
      <c r="A62" s="34" t="s">
        <v>194</v>
      </c>
      <c r="B62" s="49" t="s">
        <v>195</v>
      </c>
      <c r="C62" s="49" t="s">
        <v>196</v>
      </c>
      <c r="D62" s="11" t="s">
        <v>197</v>
      </c>
      <c r="E62" s="11" t="s">
        <v>319</v>
      </c>
      <c r="F62" s="11" t="s">
        <v>320</v>
      </c>
      <c r="G62" s="3">
        <f t="shared" si="1"/>
        <v>1211556</v>
      </c>
      <c r="H62" s="6">
        <v>1211556</v>
      </c>
      <c r="I62" s="6"/>
      <c r="J62" s="6"/>
    </row>
    <row r="63" spans="1:10" ht="38.25" x14ac:dyDescent="0.2">
      <c r="A63" s="34" t="s">
        <v>198</v>
      </c>
      <c r="B63" s="49" t="s">
        <v>199</v>
      </c>
      <c r="C63" s="49" t="s">
        <v>196</v>
      </c>
      <c r="D63" s="11" t="s">
        <v>200</v>
      </c>
      <c r="E63" s="11" t="s">
        <v>321</v>
      </c>
      <c r="F63" s="11" t="s">
        <v>322</v>
      </c>
      <c r="G63" s="3">
        <f t="shared" si="1"/>
        <v>270000</v>
      </c>
      <c r="H63" s="6">
        <v>270000</v>
      </c>
      <c r="I63" s="6"/>
      <c r="J63" s="6"/>
    </row>
    <row r="64" spans="1:10" ht="51" x14ac:dyDescent="0.2">
      <c r="A64" s="34" t="s">
        <v>201</v>
      </c>
      <c r="B64" s="34" t="s">
        <v>202</v>
      </c>
      <c r="C64" s="35" t="s">
        <v>196</v>
      </c>
      <c r="D64" s="36" t="s">
        <v>203</v>
      </c>
      <c r="E64" s="11" t="s">
        <v>317</v>
      </c>
      <c r="F64" s="14" t="s">
        <v>318</v>
      </c>
      <c r="G64" s="3">
        <f>H64+I64</f>
        <v>138218</v>
      </c>
      <c r="H64" s="6">
        <f>122860+15358</f>
        <v>138218</v>
      </c>
      <c r="I64" s="6"/>
      <c r="J64" s="6"/>
    </row>
    <row r="65" spans="1:10" ht="38.25" x14ac:dyDescent="0.2">
      <c r="A65" s="34" t="s">
        <v>360</v>
      </c>
      <c r="B65" s="34" t="s">
        <v>361</v>
      </c>
      <c r="C65" s="35" t="s">
        <v>206</v>
      </c>
      <c r="D65" s="36" t="s">
        <v>362</v>
      </c>
      <c r="E65" s="11" t="s">
        <v>317</v>
      </c>
      <c r="F65" s="14" t="s">
        <v>363</v>
      </c>
      <c r="G65" s="3">
        <f t="shared" si="1"/>
        <v>4000</v>
      </c>
      <c r="H65" s="6">
        <v>4000</v>
      </c>
      <c r="I65" s="6"/>
      <c r="J65" s="6"/>
    </row>
    <row r="66" spans="1:10" ht="38.25" x14ac:dyDescent="0.2">
      <c r="A66" s="34" t="s">
        <v>204</v>
      </c>
      <c r="B66" s="49" t="s">
        <v>205</v>
      </c>
      <c r="C66" s="49" t="s">
        <v>206</v>
      </c>
      <c r="D66" s="11" t="s">
        <v>207</v>
      </c>
      <c r="E66" s="11" t="s">
        <v>323</v>
      </c>
      <c r="F66" s="11" t="s">
        <v>324</v>
      </c>
      <c r="G66" s="3">
        <f t="shared" si="1"/>
        <v>10053818</v>
      </c>
      <c r="H66" s="6">
        <v>10053818</v>
      </c>
      <c r="I66" s="6"/>
      <c r="J66" s="6"/>
    </row>
    <row r="67" spans="1:10" ht="34.9" customHeight="1" x14ac:dyDescent="0.2">
      <c r="A67" s="19" t="s">
        <v>208</v>
      </c>
      <c r="B67" s="20"/>
      <c r="C67" s="21"/>
      <c r="D67" s="33" t="s">
        <v>209</v>
      </c>
      <c r="E67" s="11"/>
      <c r="F67" s="11"/>
      <c r="G67" s="3">
        <f>G68</f>
        <v>15980</v>
      </c>
      <c r="H67" s="6">
        <f>H68</f>
        <v>15980</v>
      </c>
      <c r="I67" s="6">
        <f>I68</f>
        <v>0</v>
      </c>
      <c r="J67" s="6">
        <f>J68</f>
        <v>0</v>
      </c>
    </row>
    <row r="68" spans="1:10" ht="33.6" customHeight="1" x14ac:dyDescent="0.2">
      <c r="A68" s="19" t="s">
        <v>210</v>
      </c>
      <c r="B68" s="20"/>
      <c r="C68" s="21"/>
      <c r="D68" s="33" t="s">
        <v>209</v>
      </c>
      <c r="E68" s="11"/>
      <c r="F68" s="11"/>
      <c r="G68" s="3">
        <f>G69</f>
        <v>15980</v>
      </c>
      <c r="H68" s="6">
        <f>H69</f>
        <v>15980</v>
      </c>
      <c r="I68" s="6">
        <f t="shared" ref="I68:J68" si="3">I69</f>
        <v>0</v>
      </c>
      <c r="J68" s="6">
        <f t="shared" si="3"/>
        <v>0</v>
      </c>
    </row>
    <row r="69" spans="1:10" ht="54.75" customHeight="1" x14ac:dyDescent="0.2">
      <c r="A69" s="34" t="s">
        <v>212</v>
      </c>
      <c r="B69" s="34" t="s">
        <v>213</v>
      </c>
      <c r="C69" s="35" t="s">
        <v>141</v>
      </c>
      <c r="D69" s="8" t="s">
        <v>214</v>
      </c>
      <c r="E69" s="22" t="s">
        <v>325</v>
      </c>
      <c r="F69" s="22" t="s">
        <v>326</v>
      </c>
      <c r="G69" s="3">
        <f>H69+I69</f>
        <v>15980</v>
      </c>
      <c r="H69" s="6">
        <v>15980</v>
      </c>
      <c r="I69" s="6"/>
      <c r="J69" s="6"/>
    </row>
    <row r="70" spans="1:10" ht="25.5" x14ac:dyDescent="0.2">
      <c r="A70" s="46" t="s">
        <v>215</v>
      </c>
      <c r="B70" s="46" t="s">
        <v>284</v>
      </c>
      <c r="C70" s="46" t="s">
        <v>284</v>
      </c>
      <c r="D70" s="40" t="s">
        <v>216</v>
      </c>
      <c r="E70" s="9" t="s">
        <v>284</v>
      </c>
      <c r="F70" s="9" t="s">
        <v>284</v>
      </c>
      <c r="G70" s="3">
        <f>H70+I70</f>
        <v>58358922.719999999</v>
      </c>
      <c r="H70" s="4">
        <f>H71</f>
        <v>50844770.719999999</v>
      </c>
      <c r="I70" s="4">
        <f t="shared" ref="I70:J70" si="4">I71</f>
        <v>7514152</v>
      </c>
      <c r="J70" s="4">
        <f t="shared" si="4"/>
        <v>7150052</v>
      </c>
    </row>
    <row r="71" spans="1:10" ht="25.5" x14ac:dyDescent="0.2">
      <c r="A71" s="46" t="s">
        <v>217</v>
      </c>
      <c r="B71" s="46" t="s">
        <v>284</v>
      </c>
      <c r="C71" s="46" t="s">
        <v>284</v>
      </c>
      <c r="D71" s="40" t="s">
        <v>216</v>
      </c>
      <c r="E71" s="9" t="s">
        <v>284</v>
      </c>
      <c r="F71" s="9" t="s">
        <v>284</v>
      </c>
      <c r="G71" s="3">
        <f>H71+I71</f>
        <v>58358922.719999999</v>
      </c>
      <c r="H71" s="4">
        <f>SUM(H72:H86)</f>
        <v>50844770.719999999</v>
      </c>
      <c r="I71" s="4">
        <f>SUM(I72:I86)</f>
        <v>7514152</v>
      </c>
      <c r="J71" s="4">
        <f>SUM(J72:J86)</f>
        <v>7150052</v>
      </c>
    </row>
    <row r="72" spans="1:10" ht="25.5" x14ac:dyDescent="0.2">
      <c r="A72" s="34" t="s">
        <v>219</v>
      </c>
      <c r="B72" s="34" t="s">
        <v>220</v>
      </c>
      <c r="C72" s="35" t="s">
        <v>95</v>
      </c>
      <c r="D72" s="36" t="s">
        <v>221</v>
      </c>
      <c r="E72" s="11" t="s">
        <v>299</v>
      </c>
      <c r="F72" s="11" t="s">
        <v>300</v>
      </c>
      <c r="G72" s="3">
        <f>H72+I72</f>
        <v>650000</v>
      </c>
      <c r="H72" s="4"/>
      <c r="I72" s="4">
        <v>650000</v>
      </c>
      <c r="J72" s="4">
        <f>I72</f>
        <v>650000</v>
      </c>
    </row>
    <row r="73" spans="1:10" ht="51" x14ac:dyDescent="0.2">
      <c r="A73" s="49" t="s">
        <v>222</v>
      </c>
      <c r="B73" s="49" t="s">
        <v>223</v>
      </c>
      <c r="C73" s="49" t="s">
        <v>224</v>
      </c>
      <c r="D73" s="11" t="s">
        <v>225</v>
      </c>
      <c r="E73" s="11" t="s">
        <v>327</v>
      </c>
      <c r="F73" s="11" t="s">
        <v>328</v>
      </c>
      <c r="G73" s="3">
        <f t="shared" si="1"/>
        <v>124300</v>
      </c>
      <c r="H73" s="6">
        <f>132685-8385</f>
        <v>124300</v>
      </c>
      <c r="I73" s="6">
        <v>0</v>
      </c>
      <c r="J73" s="6">
        <v>0</v>
      </c>
    </row>
    <row r="74" spans="1:10" ht="38.25" x14ac:dyDescent="0.2">
      <c r="A74" s="49" t="s">
        <v>226</v>
      </c>
      <c r="B74" s="49" t="s">
        <v>205</v>
      </c>
      <c r="C74" s="49" t="s">
        <v>206</v>
      </c>
      <c r="D74" s="11" t="s">
        <v>207</v>
      </c>
      <c r="E74" s="11" t="s">
        <v>329</v>
      </c>
      <c r="F74" s="11" t="s">
        <v>330</v>
      </c>
      <c r="G74" s="3">
        <f t="shared" si="1"/>
        <v>698400</v>
      </c>
      <c r="H74" s="6">
        <v>698400</v>
      </c>
      <c r="I74" s="6">
        <v>0</v>
      </c>
      <c r="J74" s="6">
        <v>0</v>
      </c>
    </row>
    <row r="75" spans="1:10" ht="51" x14ac:dyDescent="0.2">
      <c r="A75" s="49" t="s">
        <v>227</v>
      </c>
      <c r="B75" s="49" t="s">
        <v>228</v>
      </c>
      <c r="C75" s="49" t="s">
        <v>229</v>
      </c>
      <c r="D75" s="11" t="s">
        <v>230</v>
      </c>
      <c r="E75" s="11" t="s">
        <v>331</v>
      </c>
      <c r="F75" s="11" t="s">
        <v>332</v>
      </c>
      <c r="G75" s="3">
        <f t="shared" si="1"/>
        <v>569557</v>
      </c>
      <c r="H75" s="6">
        <v>569557</v>
      </c>
      <c r="I75" s="6">
        <v>0</v>
      </c>
      <c r="J75" s="6">
        <v>0</v>
      </c>
    </row>
    <row r="76" spans="1:10" ht="51" x14ac:dyDescent="0.2">
      <c r="A76" s="49" t="s">
        <v>231</v>
      </c>
      <c r="B76" s="49" t="s">
        <v>232</v>
      </c>
      <c r="C76" s="49" t="s">
        <v>233</v>
      </c>
      <c r="D76" s="11" t="s">
        <v>234</v>
      </c>
      <c r="E76" s="11" t="s">
        <v>331</v>
      </c>
      <c r="F76" s="11" t="s">
        <v>332</v>
      </c>
      <c r="G76" s="3">
        <f t="shared" si="1"/>
        <v>2219305</v>
      </c>
      <c r="H76" s="6">
        <f>1560255-36020</f>
        <v>1524235</v>
      </c>
      <c r="I76" s="6">
        <v>695070</v>
      </c>
      <c r="J76" s="6">
        <f>I76</f>
        <v>695070</v>
      </c>
    </row>
    <row r="77" spans="1:10" ht="51" x14ac:dyDescent="0.2">
      <c r="A77" s="1">
        <v>1216020</v>
      </c>
      <c r="B77" s="1">
        <v>6020</v>
      </c>
      <c r="C77" s="49">
        <v>620</v>
      </c>
      <c r="D77" s="23" t="s">
        <v>237</v>
      </c>
      <c r="E77" s="11" t="s">
        <v>331</v>
      </c>
      <c r="F77" s="11" t="s">
        <v>332</v>
      </c>
      <c r="G77" s="3">
        <f t="shared" si="1"/>
        <v>5418180</v>
      </c>
      <c r="H77" s="6">
        <v>5418180</v>
      </c>
      <c r="I77" s="6"/>
      <c r="J77" s="6"/>
    </row>
    <row r="78" spans="1:10" ht="51" x14ac:dyDescent="0.2">
      <c r="A78" s="49" t="s">
        <v>238</v>
      </c>
      <c r="B78" s="49" t="s">
        <v>239</v>
      </c>
      <c r="C78" s="49" t="s">
        <v>233</v>
      </c>
      <c r="D78" s="11" t="s">
        <v>240</v>
      </c>
      <c r="E78" s="11" t="s">
        <v>331</v>
      </c>
      <c r="F78" s="11" t="s">
        <v>332</v>
      </c>
      <c r="G78" s="3">
        <f t="shared" si="1"/>
        <v>44703752</v>
      </c>
      <c r="H78" s="6">
        <v>41032652</v>
      </c>
      <c r="I78" s="6">
        <v>3671100</v>
      </c>
      <c r="J78" s="6">
        <f>I78</f>
        <v>3671100</v>
      </c>
    </row>
    <row r="79" spans="1:10" ht="57" customHeight="1" x14ac:dyDescent="0.2">
      <c r="A79" s="34" t="s">
        <v>241</v>
      </c>
      <c r="B79" s="34" t="s">
        <v>242</v>
      </c>
      <c r="C79" s="35" t="s">
        <v>243</v>
      </c>
      <c r="D79" s="12" t="s">
        <v>244</v>
      </c>
      <c r="E79" s="11" t="s">
        <v>354</v>
      </c>
      <c r="F79" s="11" t="s">
        <v>355</v>
      </c>
      <c r="G79" s="3">
        <f t="shared" si="1"/>
        <v>1033882</v>
      </c>
      <c r="H79" s="6"/>
      <c r="I79" s="6">
        <v>1033882</v>
      </c>
      <c r="J79" s="6">
        <f>I79</f>
        <v>1033882</v>
      </c>
    </row>
    <row r="80" spans="1:10" ht="57" customHeight="1" x14ac:dyDescent="0.2">
      <c r="A80" s="34" t="s">
        <v>245</v>
      </c>
      <c r="B80" s="34" t="s">
        <v>51</v>
      </c>
      <c r="C80" s="35" t="s">
        <v>52</v>
      </c>
      <c r="D80" s="36" t="s">
        <v>53</v>
      </c>
      <c r="E80" s="11" t="s">
        <v>291</v>
      </c>
      <c r="F80" s="14" t="s">
        <v>292</v>
      </c>
      <c r="G80" s="3">
        <f t="shared" si="1"/>
        <v>280000</v>
      </c>
      <c r="H80" s="6">
        <v>280000</v>
      </c>
      <c r="I80" s="6"/>
      <c r="J80" s="6"/>
    </row>
    <row r="81" spans="1:10" ht="60.75" customHeight="1" x14ac:dyDescent="0.2">
      <c r="A81" s="34" t="s">
        <v>364</v>
      </c>
      <c r="B81" s="34" t="s">
        <v>365</v>
      </c>
      <c r="C81" s="35" t="s">
        <v>366</v>
      </c>
      <c r="D81" s="36" t="s">
        <v>367</v>
      </c>
      <c r="E81" s="29" t="s">
        <v>356</v>
      </c>
      <c r="F81" s="29" t="s">
        <v>357</v>
      </c>
      <c r="G81" s="3">
        <f t="shared" si="1"/>
        <v>450000</v>
      </c>
      <c r="H81" s="6"/>
      <c r="I81" s="6">
        <v>450000</v>
      </c>
      <c r="J81" s="6">
        <v>450000</v>
      </c>
    </row>
    <row r="82" spans="1:10" ht="60.75" customHeight="1" x14ac:dyDescent="0.2">
      <c r="A82" s="34" t="s">
        <v>246</v>
      </c>
      <c r="B82" s="34" t="s">
        <v>247</v>
      </c>
      <c r="C82" s="35" t="s">
        <v>248</v>
      </c>
      <c r="D82" s="8" t="s">
        <v>249</v>
      </c>
      <c r="E82" s="11" t="s">
        <v>331</v>
      </c>
      <c r="F82" s="11" t="s">
        <v>332</v>
      </c>
      <c r="G82" s="3">
        <f t="shared" si="1"/>
        <v>400000</v>
      </c>
      <c r="H82" s="6">
        <v>400000</v>
      </c>
      <c r="I82" s="6"/>
      <c r="J82" s="6"/>
    </row>
    <row r="83" spans="1:10" ht="57.75" customHeight="1" x14ac:dyDescent="0.2">
      <c r="A83" s="34" t="s">
        <v>250</v>
      </c>
      <c r="B83" s="34" t="s">
        <v>175</v>
      </c>
      <c r="C83" s="35" t="s">
        <v>176</v>
      </c>
      <c r="D83" s="36" t="s">
        <v>177</v>
      </c>
      <c r="E83" s="11" t="s">
        <v>313</v>
      </c>
      <c r="F83" s="11" t="s">
        <v>314</v>
      </c>
      <c r="G83" s="3">
        <f t="shared" si="1"/>
        <v>650000</v>
      </c>
      <c r="H83" s="6"/>
      <c r="I83" s="6">
        <v>650000</v>
      </c>
      <c r="J83" s="6">
        <f>I83</f>
        <v>650000</v>
      </c>
    </row>
    <row r="84" spans="1:10" ht="94.5" customHeight="1" x14ac:dyDescent="0.2">
      <c r="A84" s="34" t="s">
        <v>251</v>
      </c>
      <c r="B84" s="34" t="s">
        <v>252</v>
      </c>
      <c r="C84" s="35" t="s">
        <v>56</v>
      </c>
      <c r="D84" s="8" t="s">
        <v>253</v>
      </c>
      <c r="E84" s="22" t="s">
        <v>333</v>
      </c>
      <c r="F84" s="22" t="s">
        <v>334</v>
      </c>
      <c r="G84" s="3">
        <f t="shared" si="1"/>
        <v>347446.72</v>
      </c>
      <c r="H84" s="6">
        <v>347446.72</v>
      </c>
      <c r="I84" s="6"/>
      <c r="J84" s="6"/>
    </row>
    <row r="85" spans="1:10" ht="51" x14ac:dyDescent="0.2">
      <c r="A85" s="49" t="s">
        <v>254</v>
      </c>
      <c r="B85" s="49" t="s">
        <v>255</v>
      </c>
      <c r="C85" s="49" t="s">
        <v>256</v>
      </c>
      <c r="D85" s="11" t="s">
        <v>335</v>
      </c>
      <c r="E85" s="14" t="s">
        <v>336</v>
      </c>
      <c r="F85" s="24" t="s">
        <v>337</v>
      </c>
      <c r="G85" s="3">
        <f t="shared" si="1"/>
        <v>450000</v>
      </c>
      <c r="H85" s="6">
        <v>450000</v>
      </c>
      <c r="I85" s="6"/>
      <c r="J85" s="6"/>
    </row>
    <row r="86" spans="1:10" ht="51" x14ac:dyDescent="0.2">
      <c r="A86" s="49" t="s">
        <v>258</v>
      </c>
      <c r="B86" s="49" t="s">
        <v>259</v>
      </c>
      <c r="C86" s="49" t="s">
        <v>260</v>
      </c>
      <c r="D86" s="11" t="s">
        <v>261</v>
      </c>
      <c r="E86" s="14" t="s">
        <v>336</v>
      </c>
      <c r="F86" s="24" t="s">
        <v>337</v>
      </c>
      <c r="G86" s="3">
        <f t="shared" si="1"/>
        <v>364100</v>
      </c>
      <c r="H86" s="6">
        <v>0</v>
      </c>
      <c r="I86" s="6">
        <v>364100</v>
      </c>
      <c r="J86" s="6">
        <v>0</v>
      </c>
    </row>
    <row r="87" spans="1:10" x14ac:dyDescent="0.2">
      <c r="A87" s="31" t="s">
        <v>262</v>
      </c>
      <c r="B87" s="46"/>
      <c r="C87" s="32"/>
      <c r="D87" s="33" t="s">
        <v>263</v>
      </c>
      <c r="E87" s="14"/>
      <c r="F87" s="22"/>
      <c r="G87" s="3">
        <f>G88</f>
        <v>92000</v>
      </c>
      <c r="H87" s="6">
        <f>H88</f>
        <v>92000</v>
      </c>
      <c r="I87" s="6">
        <f t="shared" ref="I87:J88" si="5">I88</f>
        <v>0</v>
      </c>
      <c r="J87" s="6">
        <f t="shared" si="5"/>
        <v>0</v>
      </c>
    </row>
    <row r="88" spans="1:10" x14ac:dyDescent="0.2">
      <c r="A88" s="31" t="s">
        <v>264</v>
      </c>
      <c r="B88" s="46"/>
      <c r="C88" s="32"/>
      <c r="D88" s="33" t="s">
        <v>263</v>
      </c>
      <c r="E88" s="14"/>
      <c r="F88" s="22"/>
      <c r="G88" s="3">
        <f>G89</f>
        <v>92000</v>
      </c>
      <c r="H88" s="6">
        <f>H89</f>
        <v>92000</v>
      </c>
      <c r="I88" s="6">
        <f t="shared" si="5"/>
        <v>0</v>
      </c>
      <c r="J88" s="6">
        <f t="shared" si="5"/>
        <v>0</v>
      </c>
    </row>
    <row r="89" spans="1:10" ht="38.25" x14ac:dyDescent="0.2">
      <c r="A89" s="34" t="s">
        <v>266</v>
      </c>
      <c r="B89" s="34" t="s">
        <v>51</v>
      </c>
      <c r="C89" s="35" t="s">
        <v>52</v>
      </c>
      <c r="D89" s="12" t="s">
        <v>53</v>
      </c>
      <c r="E89" s="11" t="s">
        <v>291</v>
      </c>
      <c r="F89" s="14" t="s">
        <v>292</v>
      </c>
      <c r="G89" s="3">
        <f t="shared" si="1"/>
        <v>92000</v>
      </c>
      <c r="H89" s="6">
        <v>92000</v>
      </c>
      <c r="I89" s="6"/>
      <c r="J89" s="6"/>
    </row>
    <row r="90" spans="1:10" x14ac:dyDescent="0.2">
      <c r="A90" s="46" t="s">
        <v>271</v>
      </c>
      <c r="B90" s="46" t="s">
        <v>284</v>
      </c>
      <c r="C90" s="46" t="s">
        <v>284</v>
      </c>
      <c r="D90" s="9" t="s">
        <v>272</v>
      </c>
      <c r="E90" s="9" t="s">
        <v>284</v>
      </c>
      <c r="F90" s="9" t="s">
        <v>284</v>
      </c>
      <c r="G90" s="3">
        <f>G91</f>
        <v>13969400</v>
      </c>
      <c r="H90" s="3">
        <f t="shared" ref="H90:J90" si="6">H91</f>
        <v>7300300</v>
      </c>
      <c r="I90" s="3">
        <f t="shared" si="6"/>
        <v>6669100</v>
      </c>
      <c r="J90" s="3">
        <f t="shared" si="6"/>
        <v>6669100</v>
      </c>
    </row>
    <row r="91" spans="1:10" x14ac:dyDescent="0.2">
      <c r="A91" s="46" t="s">
        <v>273</v>
      </c>
      <c r="B91" s="46" t="s">
        <v>284</v>
      </c>
      <c r="C91" s="46" t="s">
        <v>284</v>
      </c>
      <c r="D91" s="9" t="s">
        <v>272</v>
      </c>
      <c r="E91" s="9" t="s">
        <v>284</v>
      </c>
      <c r="F91" s="9" t="s">
        <v>284</v>
      </c>
      <c r="G91" s="3">
        <f>G94+G95+G97+G98+G99+G100+G102+G92+G93+G96+G101</f>
        <v>13969400</v>
      </c>
      <c r="H91" s="3">
        <f>H94+H95+H97+H98+H99+H100+H102+H92+H93+H96+H101</f>
        <v>7300300</v>
      </c>
      <c r="I91" s="3">
        <f t="shared" ref="I91:J91" si="7">I94+I95+I97+I98+I99+I100+I102+I92+I93+I96+I101</f>
        <v>6669100</v>
      </c>
      <c r="J91" s="3">
        <f t="shared" si="7"/>
        <v>6669100</v>
      </c>
    </row>
    <row r="92" spans="1:10" ht="38.25" x14ac:dyDescent="0.2">
      <c r="A92" s="142">
        <v>3719770</v>
      </c>
      <c r="B92" s="142" t="s">
        <v>6</v>
      </c>
      <c r="C92" s="142" t="s">
        <v>35</v>
      </c>
      <c r="D92" s="166" t="s">
        <v>3</v>
      </c>
      <c r="E92" s="11" t="s">
        <v>338</v>
      </c>
      <c r="F92" s="14" t="s">
        <v>339</v>
      </c>
      <c r="G92" s="3">
        <f>H92</f>
        <v>500000</v>
      </c>
      <c r="H92" s="17">
        <f>250000+250000</f>
        <v>500000</v>
      </c>
      <c r="I92" s="17"/>
      <c r="J92" s="17"/>
    </row>
    <row r="93" spans="1:10" ht="38.25" x14ac:dyDescent="0.2">
      <c r="A93" s="143"/>
      <c r="B93" s="143"/>
      <c r="C93" s="143"/>
      <c r="D93" s="167"/>
      <c r="E93" s="11" t="s">
        <v>340</v>
      </c>
      <c r="F93" s="14" t="s">
        <v>341</v>
      </c>
      <c r="G93" s="3">
        <f>H93</f>
        <v>150000</v>
      </c>
      <c r="H93" s="25">
        <v>150000</v>
      </c>
      <c r="I93" s="17"/>
      <c r="J93" s="17"/>
    </row>
    <row r="94" spans="1:10" ht="120.75" customHeight="1" x14ac:dyDescent="0.2">
      <c r="A94" s="143"/>
      <c r="B94" s="143"/>
      <c r="C94" s="143"/>
      <c r="D94" s="167"/>
      <c r="E94" s="13" t="s">
        <v>293</v>
      </c>
      <c r="F94" s="14" t="s">
        <v>294</v>
      </c>
      <c r="G94" s="3">
        <f t="shared" ref="G94:G102" si="8">H94+I94</f>
        <v>110700</v>
      </c>
      <c r="H94" s="6">
        <f>110700</f>
        <v>110700</v>
      </c>
      <c r="I94" s="6"/>
      <c r="J94" s="6"/>
    </row>
    <row r="95" spans="1:10" ht="120.75" customHeight="1" x14ac:dyDescent="0.2">
      <c r="A95" s="143"/>
      <c r="B95" s="143"/>
      <c r="C95" s="143"/>
      <c r="D95" s="167"/>
      <c r="E95" s="11" t="s">
        <v>342</v>
      </c>
      <c r="F95" s="14" t="s">
        <v>343</v>
      </c>
      <c r="G95" s="3">
        <f t="shared" si="8"/>
        <v>2550200</v>
      </c>
      <c r="H95" s="6">
        <v>1020100</v>
      </c>
      <c r="I95" s="6">
        <f>1261598+268502</f>
        <v>1530100</v>
      </c>
      <c r="J95" s="6">
        <f>I95</f>
        <v>1530100</v>
      </c>
    </row>
    <row r="96" spans="1:10" ht="120.75" customHeight="1" x14ac:dyDescent="0.2">
      <c r="A96" s="143"/>
      <c r="B96" s="143"/>
      <c r="C96" s="143"/>
      <c r="D96" s="167"/>
      <c r="E96" s="11" t="s">
        <v>358</v>
      </c>
      <c r="F96" s="14" t="s">
        <v>359</v>
      </c>
      <c r="G96" s="3">
        <f t="shared" si="8"/>
        <v>165000</v>
      </c>
      <c r="H96" s="6">
        <v>165000</v>
      </c>
      <c r="I96" s="6"/>
      <c r="J96" s="6"/>
    </row>
    <row r="97" spans="1:13" ht="120.75" customHeight="1" x14ac:dyDescent="0.2">
      <c r="A97" s="144"/>
      <c r="B97" s="144"/>
      <c r="C97" s="144"/>
      <c r="D97" s="168"/>
      <c r="E97" s="11" t="s">
        <v>344</v>
      </c>
      <c r="F97" s="11" t="s">
        <v>345</v>
      </c>
      <c r="G97" s="3">
        <f t="shared" si="8"/>
        <v>1000000</v>
      </c>
      <c r="H97" s="6"/>
      <c r="I97" s="6">
        <v>1000000</v>
      </c>
      <c r="J97" s="6">
        <f>I97</f>
        <v>1000000</v>
      </c>
    </row>
    <row r="98" spans="1:13" ht="120.75" customHeight="1" x14ac:dyDescent="0.2">
      <c r="A98" s="166" t="s">
        <v>7</v>
      </c>
      <c r="B98" s="166" t="s">
        <v>278</v>
      </c>
      <c r="C98" s="169" t="s">
        <v>35</v>
      </c>
      <c r="D98" s="169" t="s">
        <v>8</v>
      </c>
      <c r="E98" s="11" t="s">
        <v>346</v>
      </c>
      <c r="F98" s="14" t="s">
        <v>347</v>
      </c>
      <c r="G98" s="3">
        <f>H98+I98</f>
        <v>106000</v>
      </c>
      <c r="H98" s="6">
        <v>67000</v>
      </c>
      <c r="I98" s="6">
        <v>39000</v>
      </c>
      <c r="J98" s="6">
        <f>I98</f>
        <v>39000</v>
      </c>
    </row>
    <row r="99" spans="1:13" ht="120.75" customHeight="1" x14ac:dyDescent="0.2">
      <c r="A99" s="167"/>
      <c r="B99" s="167"/>
      <c r="C99" s="170"/>
      <c r="D99" s="170"/>
      <c r="E99" s="11" t="s">
        <v>348</v>
      </c>
      <c r="F99" s="14" t="s">
        <v>349</v>
      </c>
      <c r="G99" s="3">
        <f t="shared" si="8"/>
        <v>300000</v>
      </c>
      <c r="H99" s="6">
        <f>150000+150000</f>
        <v>300000</v>
      </c>
      <c r="I99" s="6"/>
      <c r="J99" s="6"/>
    </row>
    <row r="100" spans="1:13" ht="120.75" customHeight="1" x14ac:dyDescent="0.2">
      <c r="A100" s="167"/>
      <c r="B100" s="167"/>
      <c r="C100" s="170"/>
      <c r="D100" s="170"/>
      <c r="E100" s="13" t="s">
        <v>293</v>
      </c>
      <c r="F100" s="14" t="s">
        <v>294</v>
      </c>
      <c r="G100" s="3">
        <f t="shared" si="8"/>
        <v>100000</v>
      </c>
      <c r="H100" s="6">
        <f>100000</f>
        <v>100000</v>
      </c>
      <c r="I100" s="6"/>
      <c r="J100" s="6"/>
    </row>
    <row r="101" spans="1:13" ht="120.75" customHeight="1" x14ac:dyDescent="0.2">
      <c r="A101" s="167"/>
      <c r="B101" s="167"/>
      <c r="C101" s="170"/>
      <c r="D101" s="170"/>
      <c r="E101" s="11" t="s">
        <v>342</v>
      </c>
      <c r="F101" s="14" t="s">
        <v>343</v>
      </c>
      <c r="G101" s="3">
        <f t="shared" si="8"/>
        <v>1100000</v>
      </c>
      <c r="H101" s="6"/>
      <c r="I101" s="6">
        <v>1100000</v>
      </c>
      <c r="J101" s="6">
        <v>1100000</v>
      </c>
      <c r="M101" s="5"/>
    </row>
    <row r="102" spans="1:13" ht="120.75" customHeight="1" x14ac:dyDescent="0.2">
      <c r="A102" s="168"/>
      <c r="B102" s="168"/>
      <c r="C102" s="171"/>
      <c r="D102" s="171"/>
      <c r="E102" s="11" t="s">
        <v>344</v>
      </c>
      <c r="F102" s="11" t="s">
        <v>345</v>
      </c>
      <c r="G102" s="3">
        <f t="shared" si="8"/>
        <v>7887500</v>
      </c>
      <c r="H102" s="6">
        <f>2050000-800000+800000+22500+200000+1000000+615000+1000000</f>
        <v>4887500</v>
      </c>
      <c r="I102" s="6">
        <f>800000+1200000+500000+500000</f>
        <v>3000000</v>
      </c>
      <c r="J102" s="6">
        <f>I102</f>
        <v>3000000</v>
      </c>
    </row>
    <row r="103" spans="1:13" x14ac:dyDescent="0.2">
      <c r="A103" s="37" t="s">
        <v>4</v>
      </c>
      <c r="B103" s="37" t="s">
        <v>4</v>
      </c>
      <c r="C103" s="37" t="s">
        <v>4</v>
      </c>
      <c r="D103" s="43" t="s">
        <v>279</v>
      </c>
      <c r="E103" s="43" t="s">
        <v>4</v>
      </c>
      <c r="F103" s="43" t="s">
        <v>4</v>
      </c>
      <c r="G103" s="3">
        <f>G70+G90+G23+G13+G58+G87+G67</f>
        <v>459645493.72000003</v>
      </c>
      <c r="H103" s="3">
        <f>H70+H90+H23+H13+H58+H87+H67</f>
        <v>411218198.22000003</v>
      </c>
      <c r="I103" s="3">
        <f>I70+I90+I23+I13+I58+I87+I67</f>
        <v>48427295.5</v>
      </c>
      <c r="J103" s="3">
        <f>J70+J90+J23+J13+J58+J87+J67</f>
        <v>26357577.5</v>
      </c>
    </row>
    <row r="104" spans="1:13" x14ac:dyDescent="0.2">
      <c r="H104" s="5"/>
    </row>
    <row r="105" spans="1:13" x14ac:dyDescent="0.2">
      <c r="A105" s="83"/>
      <c r="B105" s="64" t="s">
        <v>465</v>
      </c>
      <c r="C105" s="61"/>
      <c r="D105" s="61"/>
      <c r="E105" s="64" t="s">
        <v>466</v>
      </c>
      <c r="F105" s="61"/>
      <c r="G105" s="83"/>
      <c r="H105" s="83"/>
      <c r="I105" s="83"/>
      <c r="J105" s="83"/>
    </row>
    <row r="107" spans="1:13" x14ac:dyDescent="0.2">
      <c r="G107" s="7"/>
    </row>
    <row r="108" spans="1:13" x14ac:dyDescent="0.2">
      <c r="G108" s="5"/>
    </row>
    <row r="111" spans="1:13" x14ac:dyDescent="0.2">
      <c r="G111" s="5"/>
      <c r="H111" s="5"/>
      <c r="I111" s="5"/>
      <c r="J111" s="5"/>
    </row>
    <row r="117" spans="8:9" x14ac:dyDescent="0.2">
      <c r="I117" s="5"/>
    </row>
    <row r="120" spans="8:9" x14ac:dyDescent="0.2">
      <c r="H120" s="5"/>
    </row>
    <row r="121" spans="8:9" x14ac:dyDescent="0.2">
      <c r="H121" s="5"/>
    </row>
  </sheetData>
  <mergeCells count="25">
    <mergeCell ref="H3:J3"/>
    <mergeCell ref="H4:J4"/>
    <mergeCell ref="H5:J5"/>
    <mergeCell ref="A6:J6"/>
    <mergeCell ref="A10:A11"/>
    <mergeCell ref="B10:B11"/>
    <mergeCell ref="C10:C11"/>
    <mergeCell ref="D10:D11"/>
    <mergeCell ref="E10:E11"/>
    <mergeCell ref="F10:F11"/>
    <mergeCell ref="G10:G11"/>
    <mergeCell ref="H10:H11"/>
    <mergeCell ref="I10:J10"/>
    <mergeCell ref="A98:A102"/>
    <mergeCell ref="B98:B102"/>
    <mergeCell ref="C98:C102"/>
    <mergeCell ref="D98:D102"/>
    <mergeCell ref="C15:C16"/>
    <mergeCell ref="D15:D16"/>
    <mergeCell ref="A92:A97"/>
    <mergeCell ref="B92:B97"/>
    <mergeCell ref="C92:C97"/>
    <mergeCell ref="D92:D97"/>
    <mergeCell ref="A15:A16"/>
    <mergeCell ref="B15:B1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додаток 1</vt:lpstr>
      <vt:lpstr>додаток 3</vt:lpstr>
      <vt:lpstr>додаток 5</vt:lpstr>
      <vt:lpstr>додаток 7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ProDesk</dc:creator>
  <cp:lastModifiedBy>HP ProDesk</cp:lastModifiedBy>
  <cp:lastPrinted>2025-12-22T08:37:17Z</cp:lastPrinted>
  <dcterms:created xsi:type="dcterms:W3CDTF">2025-09-08T13:52:20Z</dcterms:created>
  <dcterms:modified xsi:type="dcterms:W3CDTF">2025-12-22T09:12:57Z</dcterms:modified>
</cp:coreProperties>
</file>